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hidePivotFieldList="1"/>
  <mc:AlternateContent xmlns:mc="http://schemas.openxmlformats.org/markup-compatibility/2006">
    <mc:Choice Requires="x15">
      <x15ac:absPath xmlns:x15ac="http://schemas.microsoft.com/office/spreadsheetml/2010/11/ac" url="c:\pwwork\jessica.goodwin\dms28759\"/>
    </mc:Choice>
  </mc:AlternateContent>
  <xr:revisionPtr revIDLastSave="0" documentId="13_ncr:1_{AD1BED89-DFAF-40BC-A2F7-37E0523B50B0}" xr6:coauthVersionLast="47" xr6:coauthVersionMax="47" xr10:uidLastSave="{00000000-0000-0000-0000-000000000000}"/>
  <bookViews>
    <workbookView xWindow="-120" yWindow="-120" windowWidth="25440" windowHeight="15270" xr2:uid="{00000000-000D-0000-FFFF-FFFF00000000}"/>
  </bookViews>
  <sheets>
    <sheet name="Radar Information" sheetId="3" r:id="rId1"/>
    <sheet name="Filled Out Examples" sheetId="5" r:id="rId2"/>
    <sheet name="Contract Cost Sheet" sheetId="2" state="hidden"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278" i="3" l="1"/>
  <c r="C764" i="5" l="1"/>
  <c r="C763" i="5"/>
  <c r="C762" i="5"/>
  <c r="C761" i="5"/>
  <c r="C760" i="5"/>
  <c r="C759" i="5"/>
  <c r="C758" i="5"/>
  <c r="C757" i="5"/>
  <c r="C756" i="5"/>
  <c r="C755" i="5"/>
  <c r="C754" i="5"/>
  <c r="C753" i="5"/>
  <c r="C752" i="5"/>
  <c r="C751" i="5"/>
  <c r="C750" i="5"/>
  <c r="C749" i="5"/>
  <c r="C748" i="5"/>
  <c r="C747" i="5"/>
  <c r="C746" i="5"/>
  <c r="H742" i="5"/>
  <c r="D762" i="5" s="1"/>
  <c r="C737" i="5"/>
  <c r="C736" i="5"/>
  <c r="C735" i="5"/>
  <c r="C734" i="5"/>
  <c r="C733" i="5"/>
  <c r="C732" i="5"/>
  <c r="C731" i="5"/>
  <c r="C730" i="5"/>
  <c r="C729" i="5"/>
  <c r="C728" i="5"/>
  <c r="C727" i="5"/>
  <c r="C726" i="5"/>
  <c r="C725" i="5"/>
  <c r="C724" i="5"/>
  <c r="C723" i="5"/>
  <c r="C722" i="5"/>
  <c r="C721" i="5"/>
  <c r="C720" i="5"/>
  <c r="C719" i="5"/>
  <c r="H715" i="5"/>
  <c r="B717" i="5" s="1"/>
  <c r="F715" i="5"/>
  <c r="D733" i="5" s="1"/>
  <c r="C710" i="5"/>
  <c r="C709" i="5"/>
  <c r="C708" i="5"/>
  <c r="C707" i="5"/>
  <c r="C706" i="5"/>
  <c r="C705" i="5"/>
  <c r="C704" i="5"/>
  <c r="C703" i="5"/>
  <c r="C702" i="5"/>
  <c r="C701" i="5"/>
  <c r="C700" i="5"/>
  <c r="C699" i="5"/>
  <c r="C698" i="5"/>
  <c r="C697" i="5"/>
  <c r="C696" i="5"/>
  <c r="C695" i="5"/>
  <c r="C694" i="5"/>
  <c r="C693" i="5"/>
  <c r="C692" i="5"/>
  <c r="H688" i="5"/>
  <c r="C683" i="5"/>
  <c r="C682" i="5"/>
  <c r="C681" i="5"/>
  <c r="C680" i="5"/>
  <c r="C679" i="5"/>
  <c r="C678" i="5"/>
  <c r="C677" i="5"/>
  <c r="C676" i="5"/>
  <c r="C675" i="5"/>
  <c r="C674" i="5"/>
  <c r="C673" i="5"/>
  <c r="C672" i="5"/>
  <c r="C671" i="5"/>
  <c r="C670" i="5"/>
  <c r="C669" i="5"/>
  <c r="C668" i="5"/>
  <c r="C667" i="5"/>
  <c r="C666" i="5"/>
  <c r="C665" i="5"/>
  <c r="H661" i="5"/>
  <c r="E661" i="5" s="1"/>
  <c r="F661" i="5"/>
  <c r="D679" i="5" s="1"/>
  <c r="C656" i="5"/>
  <c r="C655" i="5"/>
  <c r="C654" i="5"/>
  <c r="C653" i="5"/>
  <c r="C652" i="5"/>
  <c r="C651" i="5"/>
  <c r="C650" i="5"/>
  <c r="C649" i="5"/>
  <c r="C648" i="5"/>
  <c r="C647" i="5"/>
  <c r="C646" i="5"/>
  <c r="C645" i="5"/>
  <c r="C644" i="5"/>
  <c r="C643" i="5"/>
  <c r="C642" i="5"/>
  <c r="C641" i="5"/>
  <c r="C640" i="5"/>
  <c r="C639" i="5"/>
  <c r="C638" i="5"/>
  <c r="H634" i="5"/>
  <c r="C629" i="5"/>
  <c r="C628" i="5"/>
  <c r="C627" i="5"/>
  <c r="C626" i="5"/>
  <c r="C625" i="5"/>
  <c r="C624" i="5"/>
  <c r="C623" i="5"/>
  <c r="C622" i="5"/>
  <c r="C621" i="5"/>
  <c r="C620" i="5"/>
  <c r="C619" i="5"/>
  <c r="C618" i="5"/>
  <c r="C617" i="5"/>
  <c r="C616" i="5"/>
  <c r="C615" i="5"/>
  <c r="C614" i="5"/>
  <c r="C613" i="5"/>
  <c r="C612" i="5"/>
  <c r="C611" i="5"/>
  <c r="H607" i="5"/>
  <c r="E607" i="5" s="1"/>
  <c r="F607" i="5"/>
  <c r="D625" i="5" s="1"/>
  <c r="E625" i="5" s="1"/>
  <c r="C602" i="5"/>
  <c r="C601" i="5"/>
  <c r="C600" i="5"/>
  <c r="C599" i="5"/>
  <c r="C598" i="5"/>
  <c r="C597" i="5"/>
  <c r="C596" i="5"/>
  <c r="C595" i="5"/>
  <c r="C594" i="5"/>
  <c r="C593" i="5"/>
  <c r="C592" i="5"/>
  <c r="C591" i="5"/>
  <c r="C590" i="5"/>
  <c r="C589" i="5"/>
  <c r="C588" i="5"/>
  <c r="C587" i="5"/>
  <c r="C586" i="5"/>
  <c r="C585" i="5"/>
  <c r="C584" i="5"/>
  <c r="H580" i="5"/>
  <c r="B582" i="5" s="1"/>
  <c r="F580" i="5"/>
  <c r="D598" i="5" s="1"/>
  <c r="C575" i="5"/>
  <c r="C574" i="5"/>
  <c r="C573" i="5"/>
  <c r="C572" i="5"/>
  <c r="C571" i="5"/>
  <c r="C570" i="5"/>
  <c r="C569" i="5"/>
  <c r="C568" i="5"/>
  <c r="C567" i="5"/>
  <c r="C566" i="5"/>
  <c r="C565" i="5"/>
  <c r="C564" i="5"/>
  <c r="C563" i="5"/>
  <c r="C562" i="5"/>
  <c r="C561" i="5"/>
  <c r="C560" i="5"/>
  <c r="C559" i="5"/>
  <c r="C558" i="5"/>
  <c r="C557" i="5"/>
  <c r="H553" i="5"/>
  <c r="D573" i="5" s="1"/>
  <c r="C546" i="5"/>
  <c r="C545" i="5"/>
  <c r="C544" i="5"/>
  <c r="C543" i="5"/>
  <c r="C542" i="5"/>
  <c r="C541" i="5"/>
  <c r="C540" i="5"/>
  <c r="C539" i="5"/>
  <c r="C538" i="5"/>
  <c r="C537" i="5"/>
  <c r="C536" i="5"/>
  <c r="C535" i="5"/>
  <c r="C534" i="5"/>
  <c r="C533" i="5"/>
  <c r="C532" i="5"/>
  <c r="C531" i="5"/>
  <c r="C530" i="5"/>
  <c r="C529" i="5"/>
  <c r="C528" i="5"/>
  <c r="H524" i="5"/>
  <c r="C519" i="5"/>
  <c r="C518" i="5"/>
  <c r="C517" i="5"/>
  <c r="C516" i="5"/>
  <c r="C515" i="5"/>
  <c r="C514" i="5"/>
  <c r="C513" i="5"/>
  <c r="C512" i="5"/>
  <c r="C511" i="5"/>
  <c r="C510" i="5"/>
  <c r="C509" i="5"/>
  <c r="C508" i="5"/>
  <c r="C507" i="5"/>
  <c r="C506" i="5"/>
  <c r="C505" i="5"/>
  <c r="C504" i="5"/>
  <c r="C503" i="5"/>
  <c r="C502" i="5"/>
  <c r="C501" i="5"/>
  <c r="H497" i="5"/>
  <c r="D519" i="5" s="1"/>
  <c r="F497" i="5"/>
  <c r="D515" i="5" s="1"/>
  <c r="C492" i="5"/>
  <c r="C491" i="5"/>
  <c r="C490" i="5"/>
  <c r="C489" i="5"/>
  <c r="C488" i="5"/>
  <c r="C487" i="5"/>
  <c r="C486" i="5"/>
  <c r="C485" i="5"/>
  <c r="C484" i="5"/>
  <c r="C483" i="5"/>
  <c r="C482" i="5"/>
  <c r="C481" i="5"/>
  <c r="C480" i="5"/>
  <c r="C479" i="5"/>
  <c r="C478" i="5"/>
  <c r="C477" i="5"/>
  <c r="C476" i="5"/>
  <c r="C475" i="5"/>
  <c r="C474" i="5"/>
  <c r="H470" i="5"/>
  <c r="C465" i="5"/>
  <c r="C464" i="5"/>
  <c r="C463" i="5"/>
  <c r="C462" i="5"/>
  <c r="C461" i="5"/>
  <c r="C460" i="5"/>
  <c r="C459" i="5"/>
  <c r="C458" i="5"/>
  <c r="C457" i="5"/>
  <c r="C456" i="5"/>
  <c r="C455" i="5"/>
  <c r="C454" i="5"/>
  <c r="C453" i="5"/>
  <c r="C452" i="5"/>
  <c r="C451" i="5"/>
  <c r="C450" i="5"/>
  <c r="C449" i="5"/>
  <c r="C448" i="5"/>
  <c r="C447" i="5"/>
  <c r="H443" i="5"/>
  <c r="D465" i="5" s="1"/>
  <c r="F443" i="5"/>
  <c r="D461" i="5" s="1"/>
  <c r="C438" i="5"/>
  <c r="C437" i="5"/>
  <c r="C436" i="5"/>
  <c r="C435" i="5"/>
  <c r="C434" i="5"/>
  <c r="C433" i="5"/>
  <c r="C432" i="5"/>
  <c r="C431" i="5"/>
  <c r="C430" i="5"/>
  <c r="C429" i="5"/>
  <c r="C428" i="5"/>
  <c r="C427" i="5"/>
  <c r="C426" i="5"/>
  <c r="C425" i="5"/>
  <c r="C424" i="5"/>
  <c r="C423" i="5"/>
  <c r="C422" i="5"/>
  <c r="C421" i="5"/>
  <c r="C420" i="5"/>
  <c r="H416" i="5"/>
  <c r="C411" i="5"/>
  <c r="C410" i="5"/>
  <c r="C409" i="5"/>
  <c r="C408" i="5"/>
  <c r="C407" i="5"/>
  <c r="C406" i="5"/>
  <c r="C405" i="5"/>
  <c r="C404" i="5"/>
  <c r="C403" i="5"/>
  <c r="C402" i="5"/>
  <c r="C401" i="5"/>
  <c r="C400" i="5"/>
  <c r="C399" i="5"/>
  <c r="C398" i="5"/>
  <c r="C397" i="5"/>
  <c r="C396" i="5"/>
  <c r="C395" i="5"/>
  <c r="C394" i="5"/>
  <c r="C393" i="5"/>
  <c r="H389" i="5"/>
  <c r="F389" i="5"/>
  <c r="D407" i="5" s="1"/>
  <c r="C384" i="5"/>
  <c r="C383" i="5"/>
  <c r="C382" i="5"/>
  <c r="C381" i="5"/>
  <c r="C380" i="5"/>
  <c r="C379" i="5"/>
  <c r="C378" i="5"/>
  <c r="C377" i="5"/>
  <c r="C376" i="5"/>
  <c r="C375" i="5"/>
  <c r="C374" i="5"/>
  <c r="C373" i="5"/>
  <c r="C372" i="5"/>
  <c r="C371" i="5"/>
  <c r="C370" i="5"/>
  <c r="C369" i="5"/>
  <c r="C368" i="5"/>
  <c r="C367" i="5"/>
  <c r="C366" i="5"/>
  <c r="H362" i="5"/>
  <c r="D380" i="5"/>
  <c r="C357" i="5"/>
  <c r="C356" i="5"/>
  <c r="C355" i="5"/>
  <c r="C354" i="5"/>
  <c r="C353" i="5"/>
  <c r="C352" i="5"/>
  <c r="C351" i="5"/>
  <c r="C350" i="5"/>
  <c r="C349" i="5"/>
  <c r="C348" i="5"/>
  <c r="C347" i="5"/>
  <c r="C346" i="5"/>
  <c r="C345" i="5"/>
  <c r="C344" i="5"/>
  <c r="C343" i="5"/>
  <c r="C342" i="5"/>
  <c r="C341" i="5"/>
  <c r="C340" i="5"/>
  <c r="C339" i="5"/>
  <c r="H335" i="5"/>
  <c r="D357" i="5" s="1"/>
  <c r="C330" i="5"/>
  <c r="C329" i="5"/>
  <c r="C328" i="5"/>
  <c r="C327" i="5"/>
  <c r="C326" i="5"/>
  <c r="C325" i="5"/>
  <c r="C324" i="5"/>
  <c r="C323" i="5"/>
  <c r="C322" i="5"/>
  <c r="C321" i="5"/>
  <c r="C320" i="5"/>
  <c r="C319" i="5"/>
  <c r="C318" i="5"/>
  <c r="C317" i="5"/>
  <c r="C316" i="5"/>
  <c r="C315" i="5"/>
  <c r="C314" i="5"/>
  <c r="C313" i="5"/>
  <c r="C312" i="5"/>
  <c r="H308" i="5"/>
  <c r="D330" i="5" s="1"/>
  <c r="C301" i="5"/>
  <c r="C300" i="5"/>
  <c r="C299" i="5"/>
  <c r="C298" i="5"/>
  <c r="C297" i="5"/>
  <c r="C296" i="5"/>
  <c r="C295" i="5"/>
  <c r="C294" i="5"/>
  <c r="C293" i="5"/>
  <c r="C292" i="5"/>
  <c r="C291" i="5"/>
  <c r="C290" i="5"/>
  <c r="C289" i="5"/>
  <c r="C288" i="5"/>
  <c r="C287" i="5"/>
  <c r="C286" i="5"/>
  <c r="C285" i="5"/>
  <c r="C284" i="5"/>
  <c r="C283" i="5"/>
  <c r="H279" i="5"/>
  <c r="B281" i="5" s="1"/>
  <c r="C274" i="5"/>
  <c r="C273" i="5"/>
  <c r="C272" i="5"/>
  <c r="C271" i="5"/>
  <c r="C270" i="5"/>
  <c r="C269" i="5"/>
  <c r="C268" i="5"/>
  <c r="C267" i="5"/>
  <c r="C266" i="5"/>
  <c r="C265" i="5"/>
  <c r="C264" i="5"/>
  <c r="C263" i="5"/>
  <c r="C262" i="5"/>
  <c r="C261" i="5"/>
  <c r="C260" i="5"/>
  <c r="C259" i="5"/>
  <c r="C258" i="5"/>
  <c r="C257" i="5"/>
  <c r="C256" i="5"/>
  <c r="H252" i="5"/>
  <c r="D273" i="5" s="1"/>
  <c r="C247" i="5"/>
  <c r="C246" i="5"/>
  <c r="C245" i="5"/>
  <c r="C244" i="5"/>
  <c r="C243" i="5"/>
  <c r="C242" i="5"/>
  <c r="C241" i="5"/>
  <c r="C240" i="5"/>
  <c r="C239" i="5"/>
  <c r="C238" i="5"/>
  <c r="C237" i="5"/>
  <c r="C236" i="5"/>
  <c r="C235" i="5"/>
  <c r="C234" i="5"/>
  <c r="C233" i="5"/>
  <c r="C232" i="5"/>
  <c r="C231" i="5"/>
  <c r="C230" i="5"/>
  <c r="C229" i="5"/>
  <c r="H225" i="5"/>
  <c r="E225" i="5" s="1"/>
  <c r="F225" i="5"/>
  <c r="D243" i="5" s="1"/>
  <c r="C220" i="5"/>
  <c r="C219" i="5"/>
  <c r="C218" i="5"/>
  <c r="C217" i="5"/>
  <c r="C216" i="5"/>
  <c r="C215" i="5"/>
  <c r="C214" i="5"/>
  <c r="C213" i="5"/>
  <c r="C212" i="5"/>
  <c r="C211" i="5"/>
  <c r="C210" i="5"/>
  <c r="C209" i="5"/>
  <c r="C208" i="5"/>
  <c r="C207" i="5"/>
  <c r="C206" i="5"/>
  <c r="C205" i="5"/>
  <c r="C204" i="5"/>
  <c r="C203" i="5"/>
  <c r="C202" i="5"/>
  <c r="H198" i="5"/>
  <c r="C193" i="5"/>
  <c r="C192" i="5"/>
  <c r="C191" i="5"/>
  <c r="C190" i="5"/>
  <c r="C189" i="5"/>
  <c r="C188" i="5"/>
  <c r="C187" i="5"/>
  <c r="C186" i="5"/>
  <c r="C185" i="5"/>
  <c r="C184" i="5"/>
  <c r="C183" i="5"/>
  <c r="C182" i="5"/>
  <c r="C181" i="5"/>
  <c r="C180" i="5"/>
  <c r="C179" i="5"/>
  <c r="C178" i="5"/>
  <c r="C177" i="5"/>
  <c r="C176" i="5"/>
  <c r="C175" i="5"/>
  <c r="H171" i="5"/>
  <c r="D193" i="5" s="1"/>
  <c r="F171" i="5"/>
  <c r="D189" i="5" s="1"/>
  <c r="C166" i="5"/>
  <c r="C165" i="5"/>
  <c r="C164" i="5"/>
  <c r="C163" i="5"/>
  <c r="C162" i="5"/>
  <c r="C161" i="5"/>
  <c r="C160" i="5"/>
  <c r="C159" i="5"/>
  <c r="C158" i="5"/>
  <c r="C157" i="5"/>
  <c r="C156" i="5"/>
  <c r="C155" i="5"/>
  <c r="C154" i="5"/>
  <c r="C153" i="5"/>
  <c r="C152" i="5"/>
  <c r="C151" i="5"/>
  <c r="C150" i="5"/>
  <c r="C149" i="5"/>
  <c r="C148" i="5"/>
  <c r="H144" i="5"/>
  <c r="D166" i="5" s="1"/>
  <c r="D162" i="5"/>
  <c r="C139" i="5"/>
  <c r="C138" i="5"/>
  <c r="C137" i="5"/>
  <c r="C136" i="5"/>
  <c r="C135" i="5"/>
  <c r="C134" i="5"/>
  <c r="C133" i="5"/>
  <c r="C132" i="5"/>
  <c r="C131" i="5"/>
  <c r="C130" i="5"/>
  <c r="C129" i="5"/>
  <c r="C128" i="5"/>
  <c r="C127" i="5"/>
  <c r="C126" i="5"/>
  <c r="C125" i="5"/>
  <c r="C124" i="5"/>
  <c r="C123" i="5"/>
  <c r="C122" i="5"/>
  <c r="C121" i="5"/>
  <c r="H117" i="5"/>
  <c r="C112" i="5"/>
  <c r="C111" i="5"/>
  <c r="C110" i="5"/>
  <c r="C109" i="5"/>
  <c r="C108" i="5"/>
  <c r="C107" i="5"/>
  <c r="C106" i="5"/>
  <c r="C105" i="5"/>
  <c r="C104" i="5"/>
  <c r="C103" i="5"/>
  <c r="C102" i="5"/>
  <c r="C101" i="5"/>
  <c r="C100" i="5"/>
  <c r="C99" i="5"/>
  <c r="C98" i="5"/>
  <c r="C97" i="5"/>
  <c r="C96" i="5"/>
  <c r="C95" i="5"/>
  <c r="C94" i="5"/>
  <c r="H90" i="5"/>
  <c r="D112" i="5" s="1"/>
  <c r="F90" i="5"/>
  <c r="D108" i="5" s="1"/>
  <c r="C85" i="5"/>
  <c r="C84" i="5"/>
  <c r="C83" i="5"/>
  <c r="C82" i="5"/>
  <c r="C81" i="5"/>
  <c r="C80" i="5"/>
  <c r="C79" i="5"/>
  <c r="C78" i="5"/>
  <c r="C77" i="5"/>
  <c r="C76" i="5"/>
  <c r="C75" i="5"/>
  <c r="C74" i="5"/>
  <c r="C73" i="5"/>
  <c r="C72" i="5"/>
  <c r="C71" i="5"/>
  <c r="C70" i="5"/>
  <c r="C69" i="5"/>
  <c r="C68" i="5"/>
  <c r="C67" i="5"/>
  <c r="H63" i="5"/>
  <c r="D84" i="5" s="1"/>
  <c r="D81" i="5"/>
  <c r="C58" i="5"/>
  <c r="C57" i="5"/>
  <c r="C56" i="5"/>
  <c r="C55" i="5"/>
  <c r="C54" i="5"/>
  <c r="C53" i="5"/>
  <c r="C52" i="5"/>
  <c r="C51" i="5"/>
  <c r="C50" i="5"/>
  <c r="C49" i="5"/>
  <c r="C48" i="5"/>
  <c r="C47" i="5"/>
  <c r="C46" i="5"/>
  <c r="C45" i="5"/>
  <c r="C44" i="5"/>
  <c r="C43" i="5"/>
  <c r="C42" i="5"/>
  <c r="C41" i="5"/>
  <c r="C40" i="5"/>
  <c r="H36" i="5"/>
  <c r="D57" i="5" s="1"/>
  <c r="C31" i="5"/>
  <c r="C30" i="5"/>
  <c r="C29" i="5"/>
  <c r="C28" i="5"/>
  <c r="C27" i="5"/>
  <c r="C26" i="5"/>
  <c r="C25" i="5"/>
  <c r="C24" i="5"/>
  <c r="C23" i="5"/>
  <c r="C22" i="5"/>
  <c r="C21" i="5"/>
  <c r="C20" i="5"/>
  <c r="C19" i="5"/>
  <c r="C18" i="5"/>
  <c r="C17" i="5"/>
  <c r="C16" i="5"/>
  <c r="C15" i="5"/>
  <c r="C14" i="5"/>
  <c r="C13" i="5"/>
  <c r="H9" i="5"/>
  <c r="D271" i="3"/>
  <c r="C271" i="3"/>
  <c r="E271" i="3" s="1"/>
  <c r="D270" i="3"/>
  <c r="C270" i="3"/>
  <c r="E270" i="3" s="1"/>
  <c r="D269" i="3"/>
  <c r="C269" i="3"/>
  <c r="E269" i="3" s="1"/>
  <c r="D268" i="3"/>
  <c r="C268" i="3"/>
  <c r="E268" i="3" s="1"/>
  <c r="D267" i="3"/>
  <c r="C267" i="3"/>
  <c r="E267" i="3" s="1"/>
  <c r="D266" i="3"/>
  <c r="C266" i="3"/>
  <c r="E266" i="3" s="1"/>
  <c r="D265" i="3"/>
  <c r="C265" i="3"/>
  <c r="E265" i="3" s="1"/>
  <c r="D264" i="3"/>
  <c r="C264" i="3"/>
  <c r="E264" i="3" s="1"/>
  <c r="D263" i="3"/>
  <c r="C263" i="3"/>
  <c r="E263" i="3" s="1"/>
  <c r="D262" i="3"/>
  <c r="C262" i="3"/>
  <c r="E262" i="3" s="1"/>
  <c r="E261" i="3"/>
  <c r="D261" i="3"/>
  <c r="C261" i="3"/>
  <c r="D260" i="3"/>
  <c r="C260" i="3"/>
  <c r="E260" i="3" s="1"/>
  <c r="D259" i="3"/>
  <c r="C259" i="3"/>
  <c r="E259" i="3" s="1"/>
  <c r="D258" i="3"/>
  <c r="C258" i="3"/>
  <c r="E258" i="3" s="1"/>
  <c r="D257" i="3"/>
  <c r="C257" i="3"/>
  <c r="E257" i="3" s="1"/>
  <c r="D256" i="3"/>
  <c r="E256" i="3" s="1"/>
  <c r="C256" i="3"/>
  <c r="D255" i="3"/>
  <c r="C255" i="3"/>
  <c r="E255" i="3" s="1"/>
  <c r="D254" i="3"/>
  <c r="C254" i="3"/>
  <c r="E254" i="3" s="1"/>
  <c r="D253" i="3"/>
  <c r="C253" i="3"/>
  <c r="E253" i="3" s="1"/>
  <c r="D244" i="3"/>
  <c r="C244" i="3"/>
  <c r="E244" i="3" s="1"/>
  <c r="D243" i="3"/>
  <c r="C243" i="3"/>
  <c r="E243" i="3" s="1"/>
  <c r="D242" i="3"/>
  <c r="C242" i="3"/>
  <c r="E242" i="3" s="1"/>
  <c r="D241" i="3"/>
  <c r="C241" i="3"/>
  <c r="E241" i="3" s="1"/>
  <c r="D240" i="3"/>
  <c r="C240" i="3"/>
  <c r="E240" i="3" s="1"/>
  <c r="D239" i="3"/>
  <c r="C239" i="3"/>
  <c r="E239" i="3" s="1"/>
  <c r="D238" i="3"/>
  <c r="C238" i="3"/>
  <c r="E238" i="3" s="1"/>
  <c r="D237" i="3"/>
  <c r="C237" i="3"/>
  <c r="E237" i="3" s="1"/>
  <c r="D236" i="3"/>
  <c r="C236" i="3"/>
  <c r="E236" i="3" s="1"/>
  <c r="D235" i="3"/>
  <c r="C235" i="3"/>
  <c r="E235" i="3" s="1"/>
  <c r="E234" i="3"/>
  <c r="D234" i="3"/>
  <c r="C234" i="3"/>
  <c r="D233" i="3"/>
  <c r="C233" i="3"/>
  <c r="E233" i="3" s="1"/>
  <c r="D232" i="3"/>
  <c r="C232" i="3"/>
  <c r="E232" i="3" s="1"/>
  <c r="D231" i="3"/>
  <c r="C231" i="3"/>
  <c r="E231" i="3" s="1"/>
  <c r="D230" i="3"/>
  <c r="C230" i="3"/>
  <c r="E230" i="3" s="1"/>
  <c r="D229" i="3"/>
  <c r="E229" i="3" s="1"/>
  <c r="C229" i="3"/>
  <c r="D228" i="3"/>
  <c r="C228" i="3"/>
  <c r="E228" i="3" s="1"/>
  <c r="D227" i="3"/>
  <c r="C227" i="3"/>
  <c r="E227" i="3" s="1"/>
  <c r="D226" i="3"/>
  <c r="C226" i="3"/>
  <c r="E226" i="3" s="1"/>
  <c r="D217" i="3"/>
  <c r="C217" i="3"/>
  <c r="E217" i="3" s="1"/>
  <c r="D216" i="3"/>
  <c r="C216" i="3"/>
  <c r="E216" i="3" s="1"/>
  <c r="D215" i="3"/>
  <c r="C215" i="3"/>
  <c r="E215" i="3" s="1"/>
  <c r="D214" i="3"/>
  <c r="C214" i="3"/>
  <c r="E214" i="3" s="1"/>
  <c r="D213" i="3"/>
  <c r="C213" i="3"/>
  <c r="E213" i="3" s="1"/>
  <c r="D212" i="3"/>
  <c r="C212" i="3"/>
  <c r="E212" i="3" s="1"/>
  <c r="D211" i="3"/>
  <c r="C211" i="3"/>
  <c r="E211" i="3" s="1"/>
  <c r="D210" i="3"/>
  <c r="C210" i="3"/>
  <c r="E210" i="3" s="1"/>
  <c r="D209" i="3"/>
  <c r="C209" i="3"/>
  <c r="E209" i="3" s="1"/>
  <c r="D208" i="3"/>
  <c r="C208" i="3"/>
  <c r="E208" i="3" s="1"/>
  <c r="E207" i="3"/>
  <c r="D207" i="3"/>
  <c r="C207" i="3"/>
  <c r="D206" i="3"/>
  <c r="C206" i="3"/>
  <c r="E206" i="3" s="1"/>
  <c r="D205" i="3"/>
  <c r="C205" i="3"/>
  <c r="E205" i="3" s="1"/>
  <c r="D204" i="3"/>
  <c r="C204" i="3"/>
  <c r="E204" i="3" s="1"/>
  <c r="D203" i="3"/>
  <c r="C203" i="3"/>
  <c r="E203" i="3" s="1"/>
  <c r="D202" i="3"/>
  <c r="E202" i="3" s="1"/>
  <c r="C202" i="3"/>
  <c r="D201" i="3"/>
  <c r="C201" i="3"/>
  <c r="E201" i="3" s="1"/>
  <c r="D200" i="3"/>
  <c r="C200" i="3"/>
  <c r="E200" i="3" s="1"/>
  <c r="D199" i="3"/>
  <c r="C199" i="3"/>
  <c r="E199" i="3" s="1"/>
  <c r="E190" i="3"/>
  <c r="D190" i="3"/>
  <c r="C190" i="3"/>
  <c r="E189" i="3"/>
  <c r="D189" i="3"/>
  <c r="C189" i="3"/>
  <c r="D188" i="3"/>
  <c r="E188" i="3" s="1"/>
  <c r="C188" i="3"/>
  <c r="D187" i="3"/>
  <c r="C187" i="3"/>
  <c r="E187" i="3" s="1"/>
  <c r="D186" i="3"/>
  <c r="C186" i="3"/>
  <c r="E186" i="3" s="1"/>
  <c r="D185" i="3"/>
  <c r="C185" i="3"/>
  <c r="E185" i="3" s="1"/>
  <c r="D184" i="3"/>
  <c r="E184" i="3" s="1"/>
  <c r="C184" i="3"/>
  <c r="D183" i="3"/>
  <c r="C183" i="3"/>
  <c r="E183" i="3" s="1"/>
  <c r="D182" i="3"/>
  <c r="C182" i="3"/>
  <c r="E182" i="3" s="1"/>
  <c r="D181" i="3"/>
  <c r="C181" i="3"/>
  <c r="E181" i="3" s="1"/>
  <c r="E180" i="3"/>
  <c r="D180" i="3"/>
  <c r="C180" i="3"/>
  <c r="D179" i="3"/>
  <c r="C179" i="3"/>
  <c r="E179" i="3" s="1"/>
  <c r="D178" i="3"/>
  <c r="C178" i="3"/>
  <c r="E178" i="3" s="1"/>
  <c r="D177" i="3"/>
  <c r="C177" i="3"/>
  <c r="E177" i="3" s="1"/>
  <c r="D176" i="3"/>
  <c r="C176" i="3"/>
  <c r="E176" i="3" s="1"/>
  <c r="D175" i="3"/>
  <c r="E175" i="3" s="1"/>
  <c r="C175" i="3"/>
  <c r="D174" i="3"/>
  <c r="C174" i="3"/>
  <c r="E174" i="3" s="1"/>
  <c r="E173" i="3"/>
  <c r="D173" i="3"/>
  <c r="C173" i="3"/>
  <c r="D172" i="3"/>
  <c r="E172" i="3" s="1"/>
  <c r="C172" i="3"/>
  <c r="D163" i="3"/>
  <c r="C163" i="3"/>
  <c r="E163" i="3" s="1"/>
  <c r="D162" i="3"/>
  <c r="C162" i="3"/>
  <c r="E162" i="3" s="1"/>
  <c r="D161" i="3"/>
  <c r="C161" i="3"/>
  <c r="E161" i="3" s="1"/>
  <c r="D160" i="3"/>
  <c r="C160" i="3"/>
  <c r="E160" i="3" s="1"/>
  <c r="D159" i="3"/>
  <c r="C159" i="3"/>
  <c r="E159" i="3" s="1"/>
  <c r="D158" i="3"/>
  <c r="C158" i="3"/>
  <c r="E158" i="3" s="1"/>
  <c r="D157" i="3"/>
  <c r="C157" i="3"/>
  <c r="E157" i="3" s="1"/>
  <c r="D156" i="3"/>
  <c r="C156" i="3"/>
  <c r="E156" i="3" s="1"/>
  <c r="D155" i="3"/>
  <c r="C155" i="3"/>
  <c r="E155" i="3" s="1"/>
  <c r="D154" i="3"/>
  <c r="C154" i="3"/>
  <c r="E154" i="3" s="1"/>
  <c r="E153" i="3"/>
  <c r="D153" i="3"/>
  <c r="C153" i="3"/>
  <c r="D152" i="3"/>
  <c r="C152" i="3"/>
  <c r="E152" i="3" s="1"/>
  <c r="D151" i="3"/>
  <c r="C151" i="3"/>
  <c r="E151" i="3" s="1"/>
  <c r="D150" i="3"/>
  <c r="C150" i="3"/>
  <c r="E150" i="3" s="1"/>
  <c r="D149" i="3"/>
  <c r="C149" i="3"/>
  <c r="E149" i="3" s="1"/>
  <c r="D148" i="3"/>
  <c r="E148" i="3" s="1"/>
  <c r="C148" i="3"/>
  <c r="D147" i="3"/>
  <c r="C147" i="3"/>
  <c r="E147" i="3" s="1"/>
  <c r="D146" i="3"/>
  <c r="C146" i="3"/>
  <c r="E146" i="3" s="1"/>
  <c r="D145" i="3"/>
  <c r="C145" i="3"/>
  <c r="E145" i="3" s="1"/>
  <c r="D136" i="3"/>
  <c r="C136" i="3"/>
  <c r="E136" i="3" s="1"/>
  <c r="D135" i="3"/>
  <c r="C135" i="3"/>
  <c r="E135" i="3" s="1"/>
  <c r="D134" i="3"/>
  <c r="C134" i="3"/>
  <c r="E134" i="3" s="1"/>
  <c r="D133" i="3"/>
  <c r="C133" i="3"/>
  <c r="E133" i="3" s="1"/>
  <c r="D132" i="3"/>
  <c r="C132" i="3"/>
  <c r="E132" i="3" s="1"/>
  <c r="D131" i="3"/>
  <c r="C131" i="3"/>
  <c r="E131" i="3" s="1"/>
  <c r="D130" i="3"/>
  <c r="C130" i="3"/>
  <c r="E130" i="3" s="1"/>
  <c r="D129" i="3"/>
  <c r="C129" i="3"/>
  <c r="E129" i="3" s="1"/>
  <c r="D128" i="3"/>
  <c r="C128" i="3"/>
  <c r="E128" i="3" s="1"/>
  <c r="D127" i="3"/>
  <c r="C127" i="3"/>
  <c r="E127" i="3" s="1"/>
  <c r="E126" i="3"/>
  <c r="D126" i="3"/>
  <c r="C126" i="3"/>
  <c r="D125" i="3"/>
  <c r="C125" i="3"/>
  <c r="E125" i="3" s="1"/>
  <c r="D124" i="3"/>
  <c r="C124" i="3"/>
  <c r="E124" i="3" s="1"/>
  <c r="D123" i="3"/>
  <c r="C123" i="3"/>
  <c r="E123" i="3" s="1"/>
  <c r="D122" i="3"/>
  <c r="C122" i="3"/>
  <c r="E122" i="3" s="1"/>
  <c r="D121" i="3"/>
  <c r="E121" i="3" s="1"/>
  <c r="C121" i="3"/>
  <c r="D120" i="3"/>
  <c r="C120" i="3"/>
  <c r="E120" i="3" s="1"/>
  <c r="D119" i="3"/>
  <c r="C119" i="3"/>
  <c r="E119" i="3" s="1"/>
  <c r="D118" i="3"/>
  <c r="C118" i="3"/>
  <c r="E118" i="3" s="1"/>
  <c r="D109" i="3"/>
  <c r="C109" i="3"/>
  <c r="E109" i="3" s="1"/>
  <c r="D108" i="3"/>
  <c r="C108" i="3"/>
  <c r="E108" i="3" s="1"/>
  <c r="D107" i="3"/>
  <c r="C107" i="3"/>
  <c r="E107" i="3" s="1"/>
  <c r="D106" i="3"/>
  <c r="C106" i="3"/>
  <c r="E106" i="3" s="1"/>
  <c r="D105" i="3"/>
  <c r="C105" i="3"/>
  <c r="E105" i="3" s="1"/>
  <c r="D104" i="3"/>
  <c r="C104" i="3"/>
  <c r="E104" i="3" s="1"/>
  <c r="E103" i="3"/>
  <c r="D103" i="3"/>
  <c r="C103" i="3"/>
  <c r="D102" i="3"/>
  <c r="C102" i="3"/>
  <c r="E102" i="3" s="1"/>
  <c r="D101" i="3"/>
  <c r="C101" i="3"/>
  <c r="E101" i="3" s="1"/>
  <c r="D100" i="3"/>
  <c r="C100" i="3"/>
  <c r="E100" i="3" s="1"/>
  <c r="D99" i="3"/>
  <c r="C99" i="3"/>
  <c r="E99" i="3" s="1"/>
  <c r="D98" i="3"/>
  <c r="E98" i="3" s="1"/>
  <c r="C98" i="3"/>
  <c r="D97" i="3"/>
  <c r="C97" i="3"/>
  <c r="E97" i="3" s="1"/>
  <c r="D96" i="3"/>
  <c r="C96" i="3"/>
  <c r="E96" i="3" s="1"/>
  <c r="D95" i="3"/>
  <c r="C95" i="3"/>
  <c r="E95" i="3" s="1"/>
  <c r="D94" i="3"/>
  <c r="C94" i="3"/>
  <c r="E94" i="3" s="1"/>
  <c r="D93" i="3"/>
  <c r="C93" i="3"/>
  <c r="E93" i="3" s="1"/>
  <c r="D92" i="3"/>
  <c r="C92" i="3"/>
  <c r="E92" i="3" s="1"/>
  <c r="D91" i="3"/>
  <c r="C91" i="3"/>
  <c r="E91" i="3" s="1"/>
  <c r="D82" i="3"/>
  <c r="C82" i="3"/>
  <c r="E82" i="3" s="1"/>
  <c r="D81" i="3"/>
  <c r="C81" i="3"/>
  <c r="E81" i="3" s="1"/>
  <c r="D80" i="3"/>
  <c r="C80" i="3"/>
  <c r="E80" i="3" s="1"/>
  <c r="D79" i="3"/>
  <c r="C79" i="3"/>
  <c r="E79" i="3" s="1"/>
  <c r="D78" i="3"/>
  <c r="C78" i="3"/>
  <c r="E78" i="3" s="1"/>
  <c r="D77" i="3"/>
  <c r="C77" i="3"/>
  <c r="E77" i="3" s="1"/>
  <c r="D76" i="3"/>
  <c r="C76" i="3"/>
  <c r="E76" i="3" s="1"/>
  <c r="D75" i="3"/>
  <c r="C75" i="3"/>
  <c r="E75" i="3" s="1"/>
  <c r="D74" i="3"/>
  <c r="C74" i="3"/>
  <c r="E74" i="3" s="1"/>
  <c r="D73" i="3"/>
  <c r="C73" i="3"/>
  <c r="E73" i="3" s="1"/>
  <c r="E72" i="3"/>
  <c r="D72" i="3"/>
  <c r="C72" i="3"/>
  <c r="D71" i="3"/>
  <c r="C71" i="3"/>
  <c r="E71" i="3" s="1"/>
  <c r="D70" i="3"/>
  <c r="C70" i="3"/>
  <c r="E70" i="3" s="1"/>
  <c r="D69" i="3"/>
  <c r="C69" i="3"/>
  <c r="E69" i="3" s="1"/>
  <c r="D68" i="3"/>
  <c r="C68" i="3"/>
  <c r="E68" i="3" s="1"/>
  <c r="D67" i="3"/>
  <c r="E67" i="3" s="1"/>
  <c r="C67" i="3"/>
  <c r="D66" i="3"/>
  <c r="C66" i="3"/>
  <c r="E66" i="3" s="1"/>
  <c r="D65" i="3"/>
  <c r="C65" i="3"/>
  <c r="E65" i="3" s="1"/>
  <c r="D64" i="3"/>
  <c r="C64" i="3"/>
  <c r="E64" i="3" s="1"/>
  <c r="D55" i="3"/>
  <c r="C55" i="3"/>
  <c r="E55" i="3" s="1"/>
  <c r="D54" i="3"/>
  <c r="C54" i="3"/>
  <c r="E54" i="3" s="1"/>
  <c r="D53" i="3"/>
  <c r="C53" i="3"/>
  <c r="E53" i="3" s="1"/>
  <c r="D52" i="3"/>
  <c r="C52" i="3"/>
  <c r="E52" i="3" s="1"/>
  <c r="D51" i="3"/>
  <c r="C51" i="3"/>
  <c r="E51" i="3" s="1"/>
  <c r="D50" i="3"/>
  <c r="C50" i="3"/>
  <c r="E50" i="3" s="1"/>
  <c r="D49" i="3"/>
  <c r="C49" i="3"/>
  <c r="E49" i="3" s="1"/>
  <c r="D48" i="3"/>
  <c r="C48" i="3"/>
  <c r="E48" i="3" s="1"/>
  <c r="D47" i="3"/>
  <c r="C47" i="3"/>
  <c r="E47" i="3" s="1"/>
  <c r="D46" i="3"/>
  <c r="C46" i="3"/>
  <c r="E46" i="3" s="1"/>
  <c r="E45" i="3"/>
  <c r="D45" i="3"/>
  <c r="C45" i="3"/>
  <c r="D44" i="3"/>
  <c r="C44" i="3"/>
  <c r="E44" i="3" s="1"/>
  <c r="D43" i="3"/>
  <c r="C43" i="3"/>
  <c r="E43" i="3" s="1"/>
  <c r="D42" i="3"/>
  <c r="C42" i="3"/>
  <c r="E42" i="3" s="1"/>
  <c r="D41" i="3"/>
  <c r="C41" i="3"/>
  <c r="E41" i="3" s="1"/>
  <c r="D40" i="3"/>
  <c r="E40" i="3" s="1"/>
  <c r="C40" i="3"/>
  <c r="D39" i="3"/>
  <c r="C39" i="3"/>
  <c r="E39" i="3" s="1"/>
  <c r="D38" i="3"/>
  <c r="C38" i="3"/>
  <c r="E38" i="3" s="1"/>
  <c r="D37" i="3"/>
  <c r="C37" i="3"/>
  <c r="E37" i="3" s="1"/>
  <c r="H249" i="3"/>
  <c r="F249" i="3"/>
  <c r="E249" i="3"/>
  <c r="H222" i="3"/>
  <c r="F222" i="3"/>
  <c r="E222" i="3"/>
  <c r="H195" i="3"/>
  <c r="F195" i="3"/>
  <c r="H168" i="3"/>
  <c r="B170" i="3" s="1"/>
  <c r="F168" i="3"/>
  <c r="H141" i="3"/>
  <c r="F141" i="3"/>
  <c r="E141" i="3"/>
  <c r="H114" i="3"/>
  <c r="F114" i="3"/>
  <c r="E114" i="3"/>
  <c r="H87" i="3"/>
  <c r="F87" i="3"/>
  <c r="E87" i="3"/>
  <c r="H60" i="3"/>
  <c r="F60" i="3"/>
  <c r="E60" i="3"/>
  <c r="H33" i="3"/>
  <c r="F33" i="3"/>
  <c r="E33" i="3"/>
  <c r="C296" i="3"/>
  <c r="C295" i="3"/>
  <c r="C294" i="3"/>
  <c r="C293" i="3"/>
  <c r="C292" i="3"/>
  <c r="C291" i="3"/>
  <c r="C290" i="3"/>
  <c r="C289" i="3"/>
  <c r="C288" i="3"/>
  <c r="C287" i="3"/>
  <c r="C286" i="3"/>
  <c r="C285" i="3"/>
  <c r="C284" i="3"/>
  <c r="C283" i="3"/>
  <c r="C282" i="3"/>
  <c r="C281" i="3"/>
  <c r="C280" i="3"/>
  <c r="C279" i="3"/>
  <c r="H6" i="3"/>
  <c r="B8" i="3" s="1"/>
  <c r="D19" i="3" s="1"/>
  <c r="C28" i="3"/>
  <c r="C27" i="3"/>
  <c r="C26" i="3"/>
  <c r="C25" i="3"/>
  <c r="C24" i="3"/>
  <c r="C23" i="3"/>
  <c r="C22" i="3"/>
  <c r="E519" i="5" l="1"/>
  <c r="D708" i="5"/>
  <c r="E715" i="5"/>
  <c r="D731" i="5" s="1"/>
  <c r="E357" i="5"/>
  <c r="E171" i="5"/>
  <c r="D190" i="5" s="1"/>
  <c r="E497" i="5"/>
  <c r="D514" i="5" s="1"/>
  <c r="D680" i="5"/>
  <c r="D626" i="5"/>
  <c r="D681" i="5"/>
  <c r="D627" i="5"/>
  <c r="D654" i="5"/>
  <c r="D600" i="5"/>
  <c r="E580" i="5"/>
  <c r="D587" i="5" s="1"/>
  <c r="E598" i="5"/>
  <c r="D589" i="5"/>
  <c r="D588" i="5"/>
  <c r="D595" i="5"/>
  <c r="D593" i="5"/>
  <c r="D594" i="5"/>
  <c r="J582" i="5"/>
  <c r="D590" i="5"/>
  <c r="E465" i="5"/>
  <c r="B555" i="5"/>
  <c r="D563" i="5" s="1"/>
  <c r="E330" i="5"/>
  <c r="E573" i="5"/>
  <c r="D727" i="5"/>
  <c r="D726" i="5"/>
  <c r="D725" i="5"/>
  <c r="D728" i="5"/>
  <c r="D723" i="5"/>
  <c r="J717" i="5"/>
  <c r="D724" i="5"/>
  <c r="D730" i="5"/>
  <c r="D729" i="5"/>
  <c r="D722" i="5"/>
  <c r="E733" i="5"/>
  <c r="E762" i="5"/>
  <c r="E679" i="5"/>
  <c r="D732" i="5"/>
  <c r="D721" i="5"/>
  <c r="D678" i="5"/>
  <c r="D677" i="5"/>
  <c r="D624" i="5"/>
  <c r="D623" i="5"/>
  <c r="D683" i="5"/>
  <c r="D682" i="5"/>
  <c r="D629" i="5"/>
  <c r="D628" i="5"/>
  <c r="B744" i="5"/>
  <c r="D737" i="5"/>
  <c r="D736" i="5"/>
  <c r="D710" i="5"/>
  <c r="D709" i="5"/>
  <c r="D656" i="5"/>
  <c r="D655" i="5"/>
  <c r="B690" i="5"/>
  <c r="B663" i="5"/>
  <c r="D667" i="5" s="1"/>
  <c r="D602" i="5"/>
  <c r="D601" i="5"/>
  <c r="B636" i="5"/>
  <c r="F634" i="5" s="1"/>
  <c r="D652" i="5" s="1"/>
  <c r="D719" i="5"/>
  <c r="D575" i="5"/>
  <c r="D574" i="5"/>
  <c r="B609" i="5"/>
  <c r="D612" i="5" s="1"/>
  <c r="D764" i="5"/>
  <c r="D763" i="5"/>
  <c r="D592" i="5"/>
  <c r="D591" i="5"/>
  <c r="D735" i="5"/>
  <c r="E443" i="5"/>
  <c r="D462" i="5" s="1"/>
  <c r="D492" i="5"/>
  <c r="B418" i="5"/>
  <c r="D428" i="5" s="1"/>
  <c r="D438" i="5"/>
  <c r="D79" i="5"/>
  <c r="E515" i="5"/>
  <c r="D410" i="5"/>
  <c r="D409" i="5"/>
  <c r="E389" i="5"/>
  <c r="D408" i="5" s="1"/>
  <c r="D411" i="5"/>
  <c r="B391" i="5"/>
  <c r="E407" i="5"/>
  <c r="D378" i="5"/>
  <c r="D379" i="5"/>
  <c r="E461" i="5"/>
  <c r="E380" i="5"/>
  <c r="D383" i="5"/>
  <c r="D382" i="5"/>
  <c r="D545" i="5"/>
  <c r="D544" i="5"/>
  <c r="D329" i="5"/>
  <c r="D328" i="5"/>
  <c r="B526" i="5"/>
  <c r="F524" i="5" s="1"/>
  <c r="D542" i="5" s="1"/>
  <c r="E542" i="5" s="1"/>
  <c r="D518" i="5"/>
  <c r="D517" i="5"/>
  <c r="D491" i="5"/>
  <c r="D490" i="5"/>
  <c r="B472" i="5"/>
  <c r="E470" i="5" s="1"/>
  <c r="D546" i="5"/>
  <c r="B364" i="5"/>
  <c r="D369" i="5" s="1"/>
  <c r="B499" i="5"/>
  <c r="D384" i="5"/>
  <c r="D464" i="5"/>
  <c r="D463" i="5"/>
  <c r="D355" i="5"/>
  <c r="D356" i="5"/>
  <c r="B337" i="5"/>
  <c r="F335" i="5" s="1"/>
  <c r="D353" i="5" s="1"/>
  <c r="B310" i="5"/>
  <c r="D437" i="5"/>
  <c r="D436" i="5"/>
  <c r="B445" i="5"/>
  <c r="D165" i="5"/>
  <c r="E165" i="5" s="1"/>
  <c r="D291" i="5"/>
  <c r="D288" i="5"/>
  <c r="J281" i="5"/>
  <c r="D287" i="5"/>
  <c r="D289" i="5"/>
  <c r="D293" i="5"/>
  <c r="F279" i="5"/>
  <c r="D297" i="5" s="1"/>
  <c r="E279" i="5"/>
  <c r="D290" i="5"/>
  <c r="D292" i="5"/>
  <c r="D294" i="5"/>
  <c r="D299" i="5"/>
  <c r="D300" i="5"/>
  <c r="D301" i="5"/>
  <c r="D191" i="5"/>
  <c r="E191" i="5" s="1"/>
  <c r="E90" i="5"/>
  <c r="D107" i="5" s="1"/>
  <c r="D164" i="5"/>
  <c r="E164" i="5" s="1"/>
  <c r="D192" i="5"/>
  <c r="E192" i="5" s="1"/>
  <c r="E193" i="5"/>
  <c r="D111" i="5"/>
  <c r="E111" i="5" s="1"/>
  <c r="E112" i="5"/>
  <c r="D272" i="5"/>
  <c r="E272" i="5" s="1"/>
  <c r="E273" i="5"/>
  <c r="D83" i="5"/>
  <c r="E83" i="5" s="1"/>
  <c r="B38" i="5"/>
  <c r="E36" i="5" s="1"/>
  <c r="B173" i="5"/>
  <c r="D176" i="5" s="1"/>
  <c r="E162" i="5"/>
  <c r="E189" i="5"/>
  <c r="E243" i="5"/>
  <c r="D242" i="5"/>
  <c r="D241" i="5"/>
  <c r="D244" i="5"/>
  <c r="D139" i="5"/>
  <c r="E139" i="5" s="1"/>
  <c r="B119" i="5"/>
  <c r="F117" i="5" s="1"/>
  <c r="D135" i="5" s="1"/>
  <c r="E135" i="5" s="1"/>
  <c r="D138" i="5"/>
  <c r="E138" i="5" s="1"/>
  <c r="D137" i="5"/>
  <c r="E137" i="5" s="1"/>
  <c r="D31" i="5"/>
  <c r="D29" i="5"/>
  <c r="E57" i="5"/>
  <c r="D220" i="5"/>
  <c r="E220" i="5" s="1"/>
  <c r="D219" i="5"/>
  <c r="E219" i="5" s="1"/>
  <c r="D218" i="5"/>
  <c r="E218" i="5" s="1"/>
  <c r="D246" i="5"/>
  <c r="E246" i="5" s="1"/>
  <c r="E108" i="5"/>
  <c r="B11" i="5"/>
  <c r="B200" i="5"/>
  <c r="F198" i="5" s="1"/>
  <c r="D216" i="5" s="1"/>
  <c r="E216" i="5" s="1"/>
  <c r="B92" i="5"/>
  <c r="D274" i="5"/>
  <c r="E274" i="5" s="1"/>
  <c r="D85" i="5"/>
  <c r="E85" i="5" s="1"/>
  <c r="E81" i="5"/>
  <c r="D110" i="5"/>
  <c r="E110" i="5" s="1"/>
  <c r="B254" i="5"/>
  <c r="F252" i="5" s="1"/>
  <c r="D270" i="5" s="1"/>
  <c r="E270" i="5" s="1"/>
  <c r="D30" i="5"/>
  <c r="B65" i="5"/>
  <c r="D247" i="5"/>
  <c r="E247" i="5" s="1"/>
  <c r="D245" i="5"/>
  <c r="E245" i="5" s="1"/>
  <c r="D58" i="5"/>
  <c r="E58" i="5" s="1"/>
  <c r="D56" i="5"/>
  <c r="E56" i="5" s="1"/>
  <c r="B227" i="5"/>
  <c r="D232" i="5" s="1"/>
  <c r="E84" i="5"/>
  <c r="E166" i="5"/>
  <c r="B146" i="5"/>
  <c r="D163" i="5" s="1"/>
  <c r="E272" i="3"/>
  <c r="E245" i="3"/>
  <c r="E218" i="3"/>
  <c r="E191" i="3"/>
  <c r="E164" i="3"/>
  <c r="E137" i="3"/>
  <c r="E110" i="3"/>
  <c r="E83" i="3"/>
  <c r="E56" i="3"/>
  <c r="E168" i="3"/>
  <c r="E195" i="3"/>
  <c r="E6" i="3"/>
  <c r="B251" i="3"/>
  <c r="B224" i="3"/>
  <c r="B197" i="3"/>
  <c r="J170" i="3"/>
  <c r="B143" i="3"/>
  <c r="B116" i="3"/>
  <c r="B89" i="3"/>
  <c r="B62" i="3"/>
  <c r="B35" i="3"/>
  <c r="F6" i="3"/>
  <c r="D20" i="3"/>
  <c r="D21" i="3"/>
  <c r="D27" i="3"/>
  <c r="D28" i="3"/>
  <c r="D26" i="3"/>
  <c r="D18" i="3"/>
  <c r="D15" i="3"/>
  <c r="D14" i="3"/>
  <c r="D16" i="3"/>
  <c r="D17" i="3"/>
  <c r="C21" i="3"/>
  <c r="C20" i="3"/>
  <c r="C19" i="3"/>
  <c r="C18" i="3"/>
  <c r="C17" i="3"/>
  <c r="C16" i="3"/>
  <c r="C15" i="3"/>
  <c r="C14" i="3"/>
  <c r="C13" i="3"/>
  <c r="C12" i="3"/>
  <c r="C11" i="3"/>
  <c r="C10" i="3"/>
  <c r="D23" i="3" l="1"/>
  <c r="E23" i="3" s="1"/>
  <c r="D13" i="3"/>
  <c r="D501" i="5"/>
  <c r="E501" i="5" s="1"/>
  <c r="J418" i="5"/>
  <c r="D187" i="5"/>
  <c r="D188" i="5"/>
  <c r="E188" i="5" s="1"/>
  <c r="D487" i="5"/>
  <c r="E487" i="5" s="1"/>
  <c r="E731" i="5"/>
  <c r="E627" i="5"/>
  <c r="E491" i="5"/>
  <c r="E335" i="5"/>
  <c r="D352" i="5" s="1"/>
  <c r="E352" i="5" s="1"/>
  <c r="E517" i="5"/>
  <c r="E438" i="5"/>
  <c r="E355" i="5"/>
  <c r="E518" i="5"/>
  <c r="E602" i="5"/>
  <c r="E628" i="5"/>
  <c r="E652" i="5"/>
  <c r="E356" i="5"/>
  <c r="E601" i="5"/>
  <c r="E117" i="5"/>
  <c r="D136" i="5" s="1"/>
  <c r="E136" i="5" s="1"/>
  <c r="E463" i="5"/>
  <c r="F416" i="5"/>
  <c r="D434" i="5" s="1"/>
  <c r="D734" i="5"/>
  <c r="E734" i="5" s="1"/>
  <c r="E629" i="5"/>
  <c r="E464" i="5"/>
  <c r="E492" i="5"/>
  <c r="E682" i="5"/>
  <c r="E329" i="5"/>
  <c r="E575" i="5"/>
  <c r="E328" i="5"/>
  <c r="F688" i="5"/>
  <c r="D706" i="5" s="1"/>
  <c r="E683" i="5"/>
  <c r="E735" i="5"/>
  <c r="D459" i="5"/>
  <c r="E459" i="5" s="1"/>
  <c r="E524" i="5"/>
  <c r="D543" i="5" s="1"/>
  <c r="E656" i="5"/>
  <c r="E544" i="5"/>
  <c r="E198" i="5"/>
  <c r="D217" i="5" s="1"/>
  <c r="E217" i="5" s="1"/>
  <c r="E252" i="5"/>
  <c r="D271" i="5" s="1"/>
  <c r="E271" i="5" s="1"/>
  <c r="D381" i="5"/>
  <c r="E545" i="5"/>
  <c r="E410" i="5"/>
  <c r="E709" i="5"/>
  <c r="E655" i="5"/>
  <c r="E382" i="5"/>
  <c r="E763" i="5"/>
  <c r="E710" i="5"/>
  <c r="E681" i="5"/>
  <c r="E411" i="5"/>
  <c r="E409" i="5"/>
  <c r="E546" i="5"/>
  <c r="E383" i="5"/>
  <c r="E764" i="5"/>
  <c r="E736" i="5"/>
  <c r="D720" i="5"/>
  <c r="E600" i="5"/>
  <c r="E708" i="5"/>
  <c r="E384" i="5"/>
  <c r="F470" i="5"/>
  <c r="D488" i="5" s="1"/>
  <c r="E737" i="5"/>
  <c r="E634" i="5"/>
  <c r="D653" i="5" s="1"/>
  <c r="E653" i="5" s="1"/>
  <c r="E688" i="5"/>
  <c r="E437" i="5"/>
  <c r="E490" i="5"/>
  <c r="D46" i="5"/>
  <c r="E46" i="5" s="1"/>
  <c r="F36" i="5"/>
  <c r="D54" i="5" s="1"/>
  <c r="E54" i="5" s="1"/>
  <c r="E436" i="5"/>
  <c r="E353" i="5"/>
  <c r="E574" i="5"/>
  <c r="F742" i="5"/>
  <c r="D760" i="5" s="1"/>
  <c r="E742" i="5"/>
  <c r="D748" i="5" s="1"/>
  <c r="E654" i="5"/>
  <c r="E416" i="5"/>
  <c r="E726" i="5"/>
  <c r="E728" i="5"/>
  <c r="E725" i="5"/>
  <c r="E721" i="5"/>
  <c r="E729" i="5"/>
  <c r="E723" i="5"/>
  <c r="E727" i="5"/>
  <c r="E732" i="5"/>
  <c r="E730" i="5"/>
  <c r="E719" i="5"/>
  <c r="E722" i="5"/>
  <c r="E724" i="5"/>
  <c r="E677" i="5"/>
  <c r="E678" i="5"/>
  <c r="E680" i="5"/>
  <c r="E667" i="5"/>
  <c r="E626" i="5"/>
  <c r="E612" i="5"/>
  <c r="E623" i="5"/>
  <c r="E624" i="5"/>
  <c r="E589" i="5"/>
  <c r="E588" i="5"/>
  <c r="E592" i="5"/>
  <c r="E590" i="5"/>
  <c r="E591" i="5"/>
  <c r="E587" i="5"/>
  <c r="E594" i="5"/>
  <c r="E593" i="5"/>
  <c r="E595" i="5"/>
  <c r="E563" i="5"/>
  <c r="E543" i="5"/>
  <c r="D513" i="5"/>
  <c r="E514" i="5"/>
  <c r="E462" i="5"/>
  <c r="E428" i="5"/>
  <c r="E408" i="5"/>
  <c r="E378" i="5"/>
  <c r="E369" i="5"/>
  <c r="E379" i="5"/>
  <c r="E300" i="5"/>
  <c r="E301" i="5"/>
  <c r="E294" i="5"/>
  <c r="E292" i="5"/>
  <c r="E290" i="5"/>
  <c r="E293" i="5"/>
  <c r="E287" i="5"/>
  <c r="E288" i="5"/>
  <c r="E299" i="5"/>
  <c r="E297" i="5"/>
  <c r="E289" i="5"/>
  <c r="E291" i="5"/>
  <c r="E244" i="5"/>
  <c r="E232" i="5"/>
  <c r="E241" i="5"/>
  <c r="E242" i="5"/>
  <c r="E176" i="5"/>
  <c r="E190" i="5"/>
  <c r="E187" i="5"/>
  <c r="E163" i="5"/>
  <c r="E107" i="5"/>
  <c r="E79" i="5"/>
  <c r="E31" i="5"/>
  <c r="E29" i="5"/>
  <c r="E30" i="5"/>
  <c r="D424" i="5"/>
  <c r="D448" i="5"/>
  <c r="D585" i="5"/>
  <c r="D516" i="5"/>
  <c r="D596" i="5"/>
  <c r="D584" i="5"/>
  <c r="D586" i="5"/>
  <c r="D597" i="5"/>
  <c r="D599" i="5"/>
  <c r="D567" i="5"/>
  <c r="D568" i="5"/>
  <c r="F553" i="5"/>
  <c r="D571" i="5" s="1"/>
  <c r="J555" i="5"/>
  <c r="D561" i="5"/>
  <c r="D562" i="5"/>
  <c r="D564" i="5"/>
  <c r="E553" i="5"/>
  <c r="D565" i="5"/>
  <c r="D665" i="5"/>
  <c r="D666" i="5"/>
  <c r="D429" i="5"/>
  <c r="D430" i="5"/>
  <c r="D425" i="5"/>
  <c r="D431" i="5"/>
  <c r="D426" i="5"/>
  <c r="D460" i="5"/>
  <c r="D427" i="5"/>
  <c r="D566" i="5"/>
  <c r="D646" i="5"/>
  <c r="D645" i="5"/>
  <c r="D644" i="5"/>
  <c r="J636" i="5"/>
  <c r="D643" i="5"/>
  <c r="D649" i="5"/>
  <c r="D642" i="5"/>
  <c r="D648" i="5"/>
  <c r="D647" i="5"/>
  <c r="D673" i="5"/>
  <c r="D672" i="5"/>
  <c r="D671" i="5"/>
  <c r="J663" i="5"/>
  <c r="D676" i="5"/>
  <c r="D669" i="5"/>
  <c r="D670" i="5"/>
  <c r="D675" i="5"/>
  <c r="D668" i="5"/>
  <c r="D674" i="5"/>
  <c r="D619" i="5"/>
  <c r="D618" i="5"/>
  <c r="D617" i="5"/>
  <c r="J609" i="5"/>
  <c r="D616" i="5"/>
  <c r="D621" i="5"/>
  <c r="D622" i="5"/>
  <c r="D615" i="5"/>
  <c r="D614" i="5"/>
  <c r="D620" i="5"/>
  <c r="D611" i="5"/>
  <c r="D700" i="5"/>
  <c r="D699" i="5"/>
  <c r="D698" i="5"/>
  <c r="J690" i="5"/>
  <c r="D697" i="5"/>
  <c r="D703" i="5"/>
  <c r="D696" i="5"/>
  <c r="D702" i="5"/>
  <c r="D701" i="5"/>
  <c r="D613" i="5"/>
  <c r="D754" i="5"/>
  <c r="D753" i="5"/>
  <c r="D752" i="5"/>
  <c r="D756" i="5"/>
  <c r="D755" i="5"/>
  <c r="J744" i="5"/>
  <c r="D751" i="5"/>
  <c r="D757" i="5"/>
  <c r="D750" i="5"/>
  <c r="D53" i="5"/>
  <c r="D82" i="5"/>
  <c r="D150" i="5"/>
  <c r="D160" i="5"/>
  <c r="D161" i="5"/>
  <c r="D366" i="5"/>
  <c r="D80" i="5"/>
  <c r="D502" i="5"/>
  <c r="D367" i="5"/>
  <c r="D535" i="5"/>
  <c r="D534" i="5"/>
  <c r="D539" i="5"/>
  <c r="D533" i="5"/>
  <c r="D538" i="5"/>
  <c r="J526" i="5"/>
  <c r="D536" i="5"/>
  <c r="D537" i="5"/>
  <c r="D532" i="5"/>
  <c r="D508" i="5"/>
  <c r="D507" i="5"/>
  <c r="D506" i="5"/>
  <c r="D512" i="5"/>
  <c r="J499" i="5"/>
  <c r="D509" i="5"/>
  <c r="D505" i="5"/>
  <c r="D511" i="5"/>
  <c r="D504" i="5"/>
  <c r="D510" i="5"/>
  <c r="D503" i="5"/>
  <c r="D454" i="5"/>
  <c r="D458" i="5"/>
  <c r="D452" i="5"/>
  <c r="D453" i="5"/>
  <c r="D457" i="5"/>
  <c r="D451" i="5"/>
  <c r="D450" i="5"/>
  <c r="D456" i="5"/>
  <c r="D449" i="5"/>
  <c r="J445" i="5"/>
  <c r="D455" i="5"/>
  <c r="D319" i="5"/>
  <c r="D323" i="5"/>
  <c r="D318" i="5"/>
  <c r="D317" i="5"/>
  <c r="D321" i="5"/>
  <c r="D320" i="5"/>
  <c r="J310" i="5"/>
  <c r="F308" i="5"/>
  <c r="D326" i="5" s="1"/>
  <c r="E308" i="5"/>
  <c r="D316" i="5"/>
  <c r="D322" i="5"/>
  <c r="D447" i="5"/>
  <c r="D373" i="5"/>
  <c r="D377" i="5"/>
  <c r="D371" i="5"/>
  <c r="D372" i="5"/>
  <c r="D374" i="5"/>
  <c r="J364" i="5"/>
  <c r="D376" i="5"/>
  <c r="D375" i="5"/>
  <c r="D370" i="5"/>
  <c r="D393" i="5"/>
  <c r="D405" i="5"/>
  <c r="D394" i="5"/>
  <c r="D406" i="5"/>
  <c r="D396" i="5"/>
  <c r="D395" i="5"/>
  <c r="D346" i="5"/>
  <c r="D345" i="5"/>
  <c r="D350" i="5"/>
  <c r="D344" i="5"/>
  <c r="D349" i="5"/>
  <c r="D347" i="5"/>
  <c r="J337" i="5"/>
  <c r="D348" i="5"/>
  <c r="D343" i="5"/>
  <c r="D481" i="5"/>
  <c r="D480" i="5"/>
  <c r="D485" i="5"/>
  <c r="D479" i="5"/>
  <c r="D482" i="5"/>
  <c r="J472" i="5"/>
  <c r="D484" i="5"/>
  <c r="D478" i="5"/>
  <c r="D476" i="5"/>
  <c r="D483" i="5"/>
  <c r="D400" i="5"/>
  <c r="D398" i="5"/>
  <c r="D399" i="5"/>
  <c r="D404" i="5"/>
  <c r="D403" i="5"/>
  <c r="D402" i="5"/>
  <c r="D401" i="5"/>
  <c r="D397" i="5"/>
  <c r="J391" i="5"/>
  <c r="D368" i="5"/>
  <c r="D106" i="5"/>
  <c r="D182" i="5"/>
  <c r="D183" i="5"/>
  <c r="D109" i="5"/>
  <c r="D296" i="5"/>
  <c r="D285" i="5"/>
  <c r="D295" i="5"/>
  <c r="D284" i="5"/>
  <c r="D286" i="5"/>
  <c r="D283" i="5"/>
  <c r="D298" i="5"/>
  <c r="D229" i="5"/>
  <c r="D95" i="5"/>
  <c r="D230" i="5"/>
  <c r="D177" i="5"/>
  <c r="J38" i="5"/>
  <c r="D51" i="5"/>
  <c r="D49" i="5"/>
  <c r="D185" i="5"/>
  <c r="D47" i="5"/>
  <c r="D179" i="5"/>
  <c r="D48" i="5"/>
  <c r="D180" i="5"/>
  <c r="D184" i="5"/>
  <c r="D178" i="5"/>
  <c r="D175" i="5"/>
  <c r="J173" i="5"/>
  <c r="D50" i="5"/>
  <c r="D44" i="5"/>
  <c r="D45" i="5"/>
  <c r="D181" i="5"/>
  <c r="D186" i="5"/>
  <c r="D75" i="5"/>
  <c r="D74" i="5"/>
  <c r="D76" i="5"/>
  <c r="D67" i="5"/>
  <c r="D73" i="5"/>
  <c r="D72" i="5"/>
  <c r="D78" i="5"/>
  <c r="D71" i="5"/>
  <c r="D77" i="5"/>
  <c r="D70" i="5"/>
  <c r="J65" i="5"/>
  <c r="D210" i="5"/>
  <c r="D209" i="5"/>
  <c r="D206" i="5"/>
  <c r="D212" i="5"/>
  <c r="D213" i="5"/>
  <c r="D211" i="5"/>
  <c r="J200" i="5"/>
  <c r="D208" i="5"/>
  <c r="D207" i="5"/>
  <c r="D156" i="5"/>
  <c r="D155" i="5"/>
  <c r="J146" i="5"/>
  <c r="D153" i="5"/>
  <c r="D159" i="5"/>
  <c r="D148" i="5"/>
  <c r="D154" i="5"/>
  <c r="D152" i="5"/>
  <c r="D158" i="5"/>
  <c r="D151" i="5"/>
  <c r="D157" i="5"/>
  <c r="D149" i="5"/>
  <c r="D102" i="5"/>
  <c r="D101" i="5"/>
  <c r="D100" i="5"/>
  <c r="D104" i="5"/>
  <c r="D103" i="5"/>
  <c r="J92" i="5"/>
  <c r="D99" i="5"/>
  <c r="D105" i="5"/>
  <c r="D98" i="5"/>
  <c r="D264" i="5"/>
  <c r="D263" i="5"/>
  <c r="D265" i="5"/>
  <c r="J254" i="5"/>
  <c r="D262" i="5"/>
  <c r="D261" i="5"/>
  <c r="D260" i="5"/>
  <c r="D267" i="5"/>
  <c r="D266" i="5"/>
  <c r="D68" i="5"/>
  <c r="D237" i="5"/>
  <c r="D236" i="5"/>
  <c r="D238" i="5"/>
  <c r="J227" i="5"/>
  <c r="D235" i="5"/>
  <c r="D234" i="5"/>
  <c r="D240" i="5"/>
  <c r="D233" i="5"/>
  <c r="D239" i="5"/>
  <c r="D129" i="5"/>
  <c r="D128" i="5"/>
  <c r="D127" i="5"/>
  <c r="J119" i="5"/>
  <c r="D126" i="5"/>
  <c r="D125" i="5"/>
  <c r="D132" i="5"/>
  <c r="D131" i="5"/>
  <c r="D130" i="5"/>
  <c r="D231" i="5"/>
  <c r="D97" i="5"/>
  <c r="D94" i="5"/>
  <c r="D69" i="5"/>
  <c r="D21" i="5"/>
  <c r="D20" i="5"/>
  <c r="D23" i="5"/>
  <c r="D22" i="5"/>
  <c r="D17" i="5"/>
  <c r="D24" i="5"/>
  <c r="J11" i="5"/>
  <c r="D19" i="5"/>
  <c r="D18" i="5"/>
  <c r="F9" i="5"/>
  <c r="D27" i="5" s="1"/>
  <c r="E9" i="5"/>
  <c r="D96" i="5"/>
  <c r="I168" i="3"/>
  <c r="J251" i="3"/>
  <c r="I222" i="3"/>
  <c r="J224" i="3"/>
  <c r="J197" i="3"/>
  <c r="J143" i="3"/>
  <c r="I141" i="3"/>
  <c r="J116" i="3"/>
  <c r="J89" i="3"/>
  <c r="J62" i="3"/>
  <c r="D294" i="3"/>
  <c r="H294" i="3" s="1"/>
  <c r="I60" i="3"/>
  <c r="J35" i="3"/>
  <c r="E27" i="3"/>
  <c r="D295" i="3"/>
  <c r="E28" i="3"/>
  <c r="D296" i="3"/>
  <c r="D291" i="3"/>
  <c r="H291" i="3" s="1"/>
  <c r="D281" i="3"/>
  <c r="H281" i="3" s="1"/>
  <c r="D12" i="3"/>
  <c r="D24" i="3"/>
  <c r="D292" i="3" s="1"/>
  <c r="D11" i="3"/>
  <c r="D10" i="3"/>
  <c r="D22" i="3"/>
  <c r="D25" i="3"/>
  <c r="E20" i="3"/>
  <c r="E21" i="3"/>
  <c r="E18" i="3"/>
  <c r="E16" i="3"/>
  <c r="E15" i="3"/>
  <c r="E17" i="3"/>
  <c r="E14" i="3"/>
  <c r="D421" i="5" l="1"/>
  <c r="D692" i="5"/>
  <c r="D269" i="5"/>
  <c r="D651" i="5"/>
  <c r="D640" i="5"/>
  <c r="D650" i="5"/>
  <c r="D423" i="5"/>
  <c r="E423" i="5" s="1"/>
  <c r="D339" i="5"/>
  <c r="E339" i="5" s="1"/>
  <c r="D340" i="5"/>
  <c r="E340" i="5" s="1"/>
  <c r="D531" i="5"/>
  <c r="D474" i="5"/>
  <c r="E474" i="5" s="1"/>
  <c r="D747" i="5"/>
  <c r="E747" i="5" s="1"/>
  <c r="D749" i="5"/>
  <c r="E749" i="5" s="1"/>
  <c r="D529" i="5"/>
  <c r="D477" i="5"/>
  <c r="E477" i="5" s="1"/>
  <c r="D475" i="5"/>
  <c r="E475" i="5" s="1"/>
  <c r="D541" i="5"/>
  <c r="E541" i="5" s="1"/>
  <c r="D530" i="5"/>
  <c r="E530" i="5" s="1"/>
  <c r="D420" i="5"/>
  <c r="E420" i="5" s="1"/>
  <c r="D341" i="5"/>
  <c r="E341" i="5" s="1"/>
  <c r="D540" i="5"/>
  <c r="E540" i="5" s="1"/>
  <c r="D528" i="5"/>
  <c r="E528" i="5" s="1"/>
  <c r="D342" i="5"/>
  <c r="E342" i="5" s="1"/>
  <c r="D351" i="5"/>
  <c r="E351" i="5" s="1"/>
  <c r="D214" i="5"/>
  <c r="E214" i="5" s="1"/>
  <c r="D204" i="5"/>
  <c r="D202" i="5"/>
  <c r="E381" i="5"/>
  <c r="D205" i="5"/>
  <c r="E205" i="5" s="1"/>
  <c r="D215" i="5"/>
  <c r="E215" i="5" s="1"/>
  <c r="D433" i="5"/>
  <c r="D432" i="5"/>
  <c r="D422" i="5"/>
  <c r="D435" i="5"/>
  <c r="D259" i="5"/>
  <c r="E259" i="5" s="1"/>
  <c r="D258" i="5"/>
  <c r="E258" i="5" s="1"/>
  <c r="D40" i="5"/>
  <c r="E40" i="5" s="1"/>
  <c r="D639" i="5"/>
  <c r="E639" i="5" s="1"/>
  <c r="E720" i="5"/>
  <c r="E738" i="5" s="1"/>
  <c r="I715" i="5" s="1"/>
  <c r="D761" i="5"/>
  <c r="D759" i="5"/>
  <c r="D758" i="5"/>
  <c r="D638" i="5"/>
  <c r="E638" i="5" s="1"/>
  <c r="E760" i="5"/>
  <c r="D123" i="5"/>
  <c r="E123" i="5" s="1"/>
  <c r="D257" i="5"/>
  <c r="E257" i="5" s="1"/>
  <c r="D41" i="5"/>
  <c r="E41" i="5" s="1"/>
  <c r="D52" i="5"/>
  <c r="E52" i="5" s="1"/>
  <c r="D746" i="5"/>
  <c r="E488" i="5"/>
  <c r="D486" i="5"/>
  <c r="D124" i="5"/>
  <c r="E124" i="5" s="1"/>
  <c r="D133" i="5"/>
  <c r="E133" i="5" s="1"/>
  <c r="E706" i="5"/>
  <c r="D489" i="5"/>
  <c r="D203" i="5"/>
  <c r="E203" i="5" s="1"/>
  <c r="D707" i="5"/>
  <c r="D704" i="5"/>
  <c r="D705" i="5"/>
  <c r="D122" i="5"/>
  <c r="D256" i="5"/>
  <c r="E256" i="5" s="1"/>
  <c r="D42" i="5"/>
  <c r="E42" i="5" s="1"/>
  <c r="D121" i="5"/>
  <c r="E121" i="5" s="1"/>
  <c r="D43" i="5"/>
  <c r="E43" i="5" s="1"/>
  <c r="D134" i="5"/>
  <c r="E134" i="5" s="1"/>
  <c r="D695" i="5"/>
  <c r="E695" i="5" s="1"/>
  <c r="D641" i="5"/>
  <c r="E641" i="5" s="1"/>
  <c r="D693" i="5"/>
  <c r="E693" i="5" s="1"/>
  <c r="D268" i="5"/>
  <c r="E268" i="5" s="1"/>
  <c r="D354" i="5"/>
  <c r="E354" i="5" s="1"/>
  <c r="D694" i="5"/>
  <c r="E434" i="5"/>
  <c r="D55" i="5"/>
  <c r="E55" i="5" s="1"/>
  <c r="E748" i="5"/>
  <c r="E753" i="5"/>
  <c r="E755" i="5"/>
  <c r="E752" i="5"/>
  <c r="E756" i="5"/>
  <c r="E754" i="5"/>
  <c r="E750" i="5"/>
  <c r="E757" i="5"/>
  <c r="E751" i="5"/>
  <c r="E700" i="5"/>
  <c r="E696" i="5"/>
  <c r="E703" i="5"/>
  <c r="E698" i="5"/>
  <c r="E699" i="5"/>
  <c r="E692" i="5"/>
  <c r="E701" i="5"/>
  <c r="E702" i="5"/>
  <c r="E697" i="5"/>
  <c r="E670" i="5"/>
  <c r="E673" i="5"/>
  <c r="E674" i="5"/>
  <c r="E668" i="5"/>
  <c r="E675" i="5"/>
  <c r="E669" i="5"/>
  <c r="E666" i="5"/>
  <c r="E676" i="5"/>
  <c r="E671" i="5"/>
  <c r="E665" i="5"/>
  <c r="E672" i="5"/>
  <c r="E643" i="5"/>
  <c r="E644" i="5"/>
  <c r="E646" i="5"/>
  <c r="E640" i="5"/>
  <c r="E649" i="5"/>
  <c r="E650" i="5"/>
  <c r="E645" i="5"/>
  <c r="E647" i="5"/>
  <c r="E651" i="5"/>
  <c r="E648" i="5"/>
  <c r="E642" i="5"/>
  <c r="E618" i="5"/>
  <c r="E619" i="5"/>
  <c r="E611" i="5"/>
  <c r="E620" i="5"/>
  <c r="E621" i="5"/>
  <c r="E616" i="5"/>
  <c r="E617" i="5"/>
  <c r="E614" i="5"/>
  <c r="E615" i="5"/>
  <c r="E613" i="5"/>
  <c r="E622" i="5"/>
  <c r="E586" i="5"/>
  <c r="E584" i="5"/>
  <c r="E596" i="5"/>
  <c r="E585" i="5"/>
  <c r="E599" i="5"/>
  <c r="E597" i="5"/>
  <c r="E564" i="5"/>
  <c r="E562" i="5"/>
  <c r="E561" i="5"/>
  <c r="E566" i="5"/>
  <c r="E565" i="5"/>
  <c r="E571" i="5"/>
  <c r="E568" i="5"/>
  <c r="E567" i="5"/>
  <c r="E535" i="5"/>
  <c r="E531" i="5"/>
  <c r="E529" i="5"/>
  <c r="E532" i="5"/>
  <c r="E537" i="5"/>
  <c r="E536" i="5"/>
  <c r="E538" i="5"/>
  <c r="E533" i="5"/>
  <c r="E539" i="5"/>
  <c r="E534" i="5"/>
  <c r="E512" i="5"/>
  <c r="E507" i="5"/>
  <c r="E516" i="5"/>
  <c r="E511" i="5"/>
  <c r="E505" i="5"/>
  <c r="E509" i="5"/>
  <c r="E502" i="5"/>
  <c r="E506" i="5"/>
  <c r="E508" i="5"/>
  <c r="E503" i="5"/>
  <c r="E513" i="5"/>
  <c r="E510" i="5"/>
  <c r="E504" i="5"/>
  <c r="E476" i="5"/>
  <c r="E484" i="5"/>
  <c r="E482" i="5"/>
  <c r="E479" i="5"/>
  <c r="E483" i="5"/>
  <c r="E478" i="5"/>
  <c r="E485" i="5"/>
  <c r="E480" i="5"/>
  <c r="E481" i="5"/>
  <c r="E448" i="5"/>
  <c r="E456" i="5"/>
  <c r="E458" i="5"/>
  <c r="E447" i="5"/>
  <c r="E449" i="5"/>
  <c r="E450" i="5"/>
  <c r="E451" i="5"/>
  <c r="E457" i="5"/>
  <c r="E453" i="5"/>
  <c r="E452" i="5"/>
  <c r="E454" i="5"/>
  <c r="E460" i="5"/>
  <c r="E455" i="5"/>
  <c r="E430" i="5"/>
  <c r="E421" i="5"/>
  <c r="E427" i="5"/>
  <c r="E424" i="5"/>
  <c r="E426" i="5"/>
  <c r="E429" i="5"/>
  <c r="E431" i="5"/>
  <c r="E425" i="5"/>
  <c r="E393" i="5"/>
  <c r="E402" i="5"/>
  <c r="E399" i="5"/>
  <c r="E403" i="5"/>
  <c r="E398" i="5"/>
  <c r="E397" i="5"/>
  <c r="E395" i="5"/>
  <c r="E404" i="5"/>
  <c r="E406" i="5"/>
  <c r="E405" i="5"/>
  <c r="E401" i="5"/>
  <c r="E396" i="5"/>
  <c r="E394" i="5"/>
  <c r="E400" i="5"/>
  <c r="E367" i="5"/>
  <c r="E374" i="5"/>
  <c r="E368" i="5"/>
  <c r="E372" i="5"/>
  <c r="E371" i="5"/>
  <c r="E377" i="5"/>
  <c r="E373" i="5"/>
  <c r="E366" i="5"/>
  <c r="E370" i="5"/>
  <c r="E375" i="5"/>
  <c r="E376" i="5"/>
  <c r="E343" i="5"/>
  <c r="E348" i="5"/>
  <c r="E347" i="5"/>
  <c r="E349" i="5"/>
  <c r="E344" i="5"/>
  <c r="E350" i="5"/>
  <c r="E345" i="5"/>
  <c r="E346" i="5"/>
  <c r="E316" i="5"/>
  <c r="E326" i="5"/>
  <c r="E320" i="5"/>
  <c r="E321" i="5"/>
  <c r="E318" i="5"/>
  <c r="E323" i="5"/>
  <c r="E319" i="5"/>
  <c r="E317" i="5"/>
  <c r="E322" i="5"/>
  <c r="E283" i="5"/>
  <c r="E284" i="5"/>
  <c r="E285" i="5"/>
  <c r="E296" i="5"/>
  <c r="E298" i="5"/>
  <c r="E286" i="5"/>
  <c r="E295" i="5"/>
  <c r="E265" i="5"/>
  <c r="E269" i="5"/>
  <c r="E266" i="5"/>
  <c r="E267" i="5"/>
  <c r="E260" i="5"/>
  <c r="E261" i="5"/>
  <c r="E262" i="5"/>
  <c r="E263" i="5"/>
  <c r="E264" i="5"/>
  <c r="E239" i="5"/>
  <c r="E233" i="5"/>
  <c r="E235" i="5"/>
  <c r="E231" i="5"/>
  <c r="E238" i="5"/>
  <c r="E236" i="5"/>
  <c r="E230" i="5"/>
  <c r="E237" i="5"/>
  <c r="E229" i="5"/>
  <c r="E240" i="5"/>
  <c r="E234" i="5"/>
  <c r="E211" i="5"/>
  <c r="E212" i="5"/>
  <c r="E210" i="5"/>
  <c r="E204" i="5"/>
  <c r="E202" i="5"/>
  <c r="E207" i="5"/>
  <c r="E208" i="5"/>
  <c r="E213" i="5"/>
  <c r="E206" i="5"/>
  <c r="E209" i="5"/>
  <c r="E184" i="5"/>
  <c r="E183" i="5"/>
  <c r="E178" i="5"/>
  <c r="E186" i="5"/>
  <c r="E180" i="5"/>
  <c r="E179" i="5"/>
  <c r="E185" i="5"/>
  <c r="E182" i="5"/>
  <c r="E181" i="5"/>
  <c r="E177" i="5"/>
  <c r="E175" i="5"/>
  <c r="E159" i="5"/>
  <c r="E155" i="5"/>
  <c r="E156" i="5"/>
  <c r="E154" i="5"/>
  <c r="E149" i="5"/>
  <c r="E161" i="5"/>
  <c r="E157" i="5"/>
  <c r="E160" i="5"/>
  <c r="E150" i="5"/>
  <c r="E153" i="5"/>
  <c r="E158" i="5"/>
  <c r="E148" i="5"/>
  <c r="E151" i="5"/>
  <c r="E152" i="5"/>
  <c r="E126" i="5"/>
  <c r="E122" i="5"/>
  <c r="E130" i="5"/>
  <c r="E131" i="5"/>
  <c r="E132" i="5"/>
  <c r="E125" i="5"/>
  <c r="E127" i="5"/>
  <c r="E128" i="5"/>
  <c r="E129" i="5"/>
  <c r="E96" i="5"/>
  <c r="E109" i="5"/>
  <c r="E105" i="5"/>
  <c r="E97" i="5"/>
  <c r="E95" i="5"/>
  <c r="E94" i="5"/>
  <c r="E99" i="5"/>
  <c r="E103" i="5"/>
  <c r="E98" i="5"/>
  <c r="E106" i="5"/>
  <c r="E104" i="5"/>
  <c r="E100" i="5"/>
  <c r="E101" i="5"/>
  <c r="E102" i="5"/>
  <c r="E67" i="5"/>
  <c r="E69" i="5"/>
  <c r="E75" i="5"/>
  <c r="E76" i="5"/>
  <c r="E70" i="5"/>
  <c r="E78" i="5"/>
  <c r="E72" i="5"/>
  <c r="E73" i="5"/>
  <c r="E82" i="5"/>
  <c r="E74" i="5"/>
  <c r="E68" i="5"/>
  <c r="E77" i="5"/>
  <c r="E71" i="5"/>
  <c r="E80" i="5"/>
  <c r="E47" i="5"/>
  <c r="E49" i="5"/>
  <c r="E45" i="5"/>
  <c r="E51" i="5"/>
  <c r="E48" i="5"/>
  <c r="E53" i="5"/>
  <c r="E44" i="5"/>
  <c r="E50" i="5"/>
  <c r="E19" i="5"/>
  <c r="E24" i="5"/>
  <c r="E27" i="5"/>
  <c r="E23" i="5"/>
  <c r="E22" i="5"/>
  <c r="E18" i="5"/>
  <c r="E21" i="5"/>
  <c r="E17" i="5"/>
  <c r="E20" i="5"/>
  <c r="D560" i="5"/>
  <c r="D557" i="5"/>
  <c r="D569" i="5"/>
  <c r="D559" i="5"/>
  <c r="D570" i="5"/>
  <c r="D572" i="5"/>
  <c r="D558" i="5"/>
  <c r="D313" i="5"/>
  <c r="D324" i="5"/>
  <c r="D312" i="5"/>
  <c r="D314" i="5"/>
  <c r="D325" i="5"/>
  <c r="D315" i="5"/>
  <c r="D327" i="5"/>
  <c r="D25" i="5"/>
  <c r="D26" i="5"/>
  <c r="D15" i="5"/>
  <c r="D16" i="5"/>
  <c r="D13" i="5"/>
  <c r="D14" i="5"/>
  <c r="D28" i="5"/>
  <c r="I249" i="3"/>
  <c r="I114" i="3"/>
  <c r="I33" i="3"/>
  <c r="I87" i="3"/>
  <c r="I195" i="3"/>
  <c r="D278" i="3"/>
  <c r="H278" i="3" s="1"/>
  <c r="E294" i="3"/>
  <c r="H296" i="3"/>
  <c r="E296" i="3"/>
  <c r="E295" i="3"/>
  <c r="H295" i="3"/>
  <c r="E24" i="3"/>
  <c r="E291" i="3"/>
  <c r="D280" i="3"/>
  <c r="H280" i="3" s="1"/>
  <c r="D279" i="3"/>
  <c r="E279" i="3" s="1"/>
  <c r="E281" i="3"/>
  <c r="D287" i="3"/>
  <c r="D284" i="3"/>
  <c r="D285" i="3"/>
  <c r="D283" i="3"/>
  <c r="D286" i="3"/>
  <c r="D288" i="3"/>
  <c r="D289" i="3"/>
  <c r="D282" i="3"/>
  <c r="H292" i="3"/>
  <c r="E292" i="3"/>
  <c r="E25" i="3"/>
  <c r="D293" i="3"/>
  <c r="E22" i="3"/>
  <c r="D290" i="3"/>
  <c r="E26" i="3"/>
  <c r="E520" i="5" l="1"/>
  <c r="I497" i="5" s="1"/>
  <c r="E657" i="5"/>
  <c r="I634" i="5" s="1"/>
  <c r="E86" i="5"/>
  <c r="I63" i="5" s="1"/>
  <c r="E248" i="5"/>
  <c r="I225" i="5" s="1"/>
  <c r="E746" i="5"/>
  <c r="E113" i="5"/>
  <c r="I90" i="5" s="1"/>
  <c r="E385" i="5"/>
  <c r="I362" i="5" s="1"/>
  <c r="E435" i="5"/>
  <c r="E422" i="5"/>
  <c r="E630" i="5"/>
  <c r="I607" i="5" s="1"/>
  <c r="E694" i="5"/>
  <c r="E489" i="5"/>
  <c r="E758" i="5"/>
  <c r="E486" i="5"/>
  <c r="E493" i="5" s="1"/>
  <c r="I470" i="5" s="1"/>
  <c r="E433" i="5"/>
  <c r="E194" i="5"/>
  <c r="I171" i="5" s="1"/>
  <c r="E759" i="5"/>
  <c r="E432" i="5"/>
  <c r="E704" i="5"/>
  <c r="E707" i="5"/>
  <c r="E705" i="5"/>
  <c r="E302" i="5"/>
  <c r="I279" i="5" s="1"/>
  <c r="E761" i="5"/>
  <c r="E221" i="5"/>
  <c r="I198" i="5" s="1"/>
  <c r="E684" i="5"/>
  <c r="I661" i="5" s="1"/>
  <c r="E603" i="5"/>
  <c r="I580" i="5" s="1"/>
  <c r="E558" i="5"/>
  <c r="E569" i="5"/>
  <c r="E557" i="5"/>
  <c r="E560" i="5"/>
  <c r="E572" i="5"/>
  <c r="E570" i="5"/>
  <c r="E559" i="5"/>
  <c r="E547" i="5"/>
  <c r="I524" i="5" s="1"/>
  <c r="E466" i="5"/>
  <c r="I443" i="5" s="1"/>
  <c r="E412" i="5"/>
  <c r="I389" i="5" s="1"/>
  <c r="E358" i="5"/>
  <c r="I335" i="5" s="1"/>
  <c r="E314" i="5"/>
  <c r="E312" i="5"/>
  <c r="E324" i="5"/>
  <c r="E313" i="5"/>
  <c r="E327" i="5"/>
  <c r="E315" i="5"/>
  <c r="E325" i="5"/>
  <c r="E275" i="5"/>
  <c r="I252" i="5" s="1"/>
  <c r="E167" i="5"/>
  <c r="I144" i="5" s="1"/>
  <c r="E140" i="5"/>
  <c r="I117" i="5" s="1"/>
  <c r="E59" i="5"/>
  <c r="I36" i="5" s="1"/>
  <c r="E16" i="5"/>
  <c r="E26" i="5"/>
  <c r="E28" i="5"/>
  <c r="E14" i="5"/>
  <c r="E25" i="5"/>
  <c r="E13" i="5"/>
  <c r="E15" i="5"/>
  <c r="E278" i="3"/>
  <c r="E280" i="3"/>
  <c r="H279" i="3"/>
  <c r="H282" i="3"/>
  <c r="E282" i="3"/>
  <c r="H289" i="3"/>
  <c r="E289" i="3"/>
  <c r="H288" i="3"/>
  <c r="E288" i="3"/>
  <c r="H286" i="3"/>
  <c r="E286" i="3"/>
  <c r="H283" i="3"/>
  <c r="E283" i="3"/>
  <c r="E284" i="3"/>
  <c r="H284" i="3"/>
  <c r="H287" i="3"/>
  <c r="E287" i="3"/>
  <c r="H285" i="3"/>
  <c r="E285" i="3"/>
  <c r="H293" i="3"/>
  <c r="E293" i="3"/>
  <c r="H290" i="3"/>
  <c r="E290" i="3"/>
  <c r="E439" i="5" l="1"/>
  <c r="I416" i="5" s="1"/>
  <c r="E711" i="5"/>
  <c r="I688" i="5" s="1"/>
  <c r="E765" i="5"/>
  <c r="I742" i="5" s="1"/>
  <c r="E576" i="5"/>
  <c r="I553" i="5" s="1"/>
  <c r="E331" i="5"/>
  <c r="I308" i="5" s="1"/>
  <c r="E32" i="5"/>
  <c r="I9" i="5" s="1"/>
  <c r="E297" i="3"/>
  <c r="E19" i="3" l="1"/>
  <c r="J8" i="3"/>
  <c r="B276" i="3" s="1"/>
  <c r="E13" i="3" l="1"/>
  <c r="E12" i="3"/>
  <c r="E11" i="3"/>
  <c r="E10" i="3" l="1"/>
  <c r="C276" i="3" l="1"/>
  <c r="E29" i="3"/>
  <c r="I6" i="3"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tc={28CF0681-7811-4D77-9B02-21290A3BF7C8}</author>
    <author>tc={EBA23DB5-3654-463F-BE1D-32CA32DD873A}</author>
    <author>tc={8068DE75-6CBD-4D1D-8B37-A4EA841846EE}</author>
    <author>tc={6F6AC0CA-49AC-4080-9381-5CDE82F4DCF9}</author>
    <author>tc={B557ACE4-56B1-486D-8996-0A1D887276A4}</author>
    <author>tc={2352CFDB-2A41-414E-80EF-ED24FB92360E}</author>
    <author>tc={A2901377-0C52-47EB-9AA8-9F14AE92E535}</author>
    <author>tc={A5B38E1E-C085-4498-8098-4818CF38FF11}</author>
    <author>tc={E72492F8-C5E5-43D7-B9B2-F67A44ED80E9}</author>
    <author>tc={73C8F1FB-3D7F-40B4-983E-ACD944662E02}</author>
    <author>tc={2E498ADB-27EC-4B71-B7E3-D3C1060D65FF}</author>
    <author>tc={F4B15527-7F91-46C1-BB8C-198D49D0EF6F}</author>
    <author>tc={D1CEAAF8-A34F-4282-9BB3-D37E33FE9741}</author>
    <author>tc={1CA5F6AB-D223-4357-AEB0-3262A767DFEC}</author>
    <author>tc={4409F86B-1983-4B35-93A9-A7589FDEAB9C}</author>
    <author>tc={71F47792-8D41-4573-9F76-819534D71236}</author>
    <author>tc={9362AAA6-F11B-4019-8A92-89D9539AFD08}</author>
    <author>tc={96D7D0EB-D46B-4721-BAE1-3F1CA77E97A1}</author>
    <author>tc={829828A2-5E30-4A63-882A-9BC06EBCD5E6}</author>
    <author>tc={3E5B46D6-E796-4332-8F9A-9DF4269B1394}</author>
    <author>tc={659AE572-9718-4719-B17F-5516D2CE5ECE}</author>
    <author>tc={CE5914C5-4AD6-46EF-ACEC-2D57CA239628}</author>
    <author>tc={51A3C5AB-B362-4D3F-A91F-B5710881515C}</author>
    <author>tc={B00FECF7-C868-4601-A17E-716D67E5A2F2}</author>
    <author>tc={BECAE7F8-3491-4D78-8DEE-695F9F50ECCF}</author>
    <author>tc={B70CA404-71A0-4A30-AD16-DBBE100DC1E6}</author>
    <author>tc={2285E204-7E9C-438E-A0C3-C29C7862FAD0}</author>
    <author>tc={3BDCB65A-31C3-4712-9679-8903AA19A312}</author>
    <author>tc={33746A27-94E1-4F4F-A3AA-F7EE591C3BF9}</author>
    <author>tc={B70EE7F8-4579-444F-950A-824EE3AC57A8}</author>
    <author>tc={60446D37-22A8-498B-BBF6-7D66E5504FF9}</author>
    <author>tc={E14F70A1-90E6-40D4-A797-5E9B0E232BFE}</author>
    <author>tc={FD87F09C-309A-4E7F-A077-F3DFACF97105}</author>
    <author>tc={6F07C338-0BC5-4DE7-AC9E-F74BA0389F8E}</author>
    <author>tc={55162766-572E-44A2-A133-15EF89E80543}</author>
    <author>tc={D9E89769-E475-4757-A9C4-250A12CBF244}</author>
    <author>tc={8E3450F9-1087-4996-8102-C78FD9EC7766}</author>
    <author>tc={E3B4EAAD-EACF-4B8D-A785-485CB5963A7A}</author>
    <author>tc={7B3C8007-1505-47EF-87F4-2E8F841B634B}</author>
    <author>tc={5874D9FD-9025-4C86-894D-0A2B7772C5A9}</author>
  </authors>
  <commentList>
    <comment ref="B5" authorId="0" shapeId="0" xr:uid="{28CF0681-7811-4D77-9B02-21290A3BF7C8}">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5" authorId="1" shapeId="0" xr:uid="{EBA23DB5-3654-463F-BE1D-32CA32DD873A}">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5" authorId="2" shapeId="0" xr:uid="{8068DE75-6CBD-4D1D-8B37-A4EA841846EE}">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5" authorId="3" shapeId="0" xr:uid="{6F6AC0CA-49AC-4080-9381-5CDE82F4DCF9}">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32" authorId="4" shapeId="0" xr:uid="{B557ACE4-56B1-486D-8996-0A1D887276A4}">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32" authorId="5" shapeId="0" xr:uid="{2352CFDB-2A41-414E-80EF-ED24FB92360E}">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32" authorId="6" shapeId="0" xr:uid="{A2901377-0C52-47EB-9AA8-9F14AE92E535}">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32" authorId="7" shapeId="0" xr:uid="{A5B38E1E-C085-4498-8098-4818CF38FF11}">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59" authorId="8" shapeId="0" xr:uid="{E72492F8-C5E5-43D7-B9B2-F67A44ED80E9}">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59" authorId="9" shapeId="0" xr:uid="{73C8F1FB-3D7F-40B4-983E-ACD944662E02}">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59" authorId="10" shapeId="0" xr:uid="{2E498ADB-27EC-4B71-B7E3-D3C1060D65FF}">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59" authorId="11" shapeId="0" xr:uid="{F4B15527-7F91-46C1-BB8C-198D49D0EF6F}">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86" authorId="12" shapeId="0" xr:uid="{D1CEAAF8-A34F-4282-9BB3-D37E33FE9741}">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86" authorId="13" shapeId="0" xr:uid="{1CA5F6AB-D223-4357-AEB0-3262A767DFEC}">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86" authorId="14" shapeId="0" xr:uid="{4409F86B-1983-4B35-93A9-A7589FDEAB9C}">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86" authorId="15" shapeId="0" xr:uid="{71F47792-8D41-4573-9F76-819534D71236}">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113" authorId="16" shapeId="0" xr:uid="{9362AAA6-F11B-4019-8A92-89D9539AFD08}">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113" authorId="17" shapeId="0" xr:uid="{96D7D0EB-D46B-4721-BAE1-3F1CA77E97A1}">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113" authorId="18" shapeId="0" xr:uid="{829828A2-5E30-4A63-882A-9BC06EBCD5E6}">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113" authorId="19" shapeId="0" xr:uid="{3E5B46D6-E796-4332-8F9A-9DF4269B1394}">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140" authorId="20" shapeId="0" xr:uid="{659AE572-9718-4719-B17F-5516D2CE5ECE}">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140" authorId="21" shapeId="0" xr:uid="{CE5914C5-4AD6-46EF-ACEC-2D57CA239628}">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140" authorId="22" shapeId="0" xr:uid="{51A3C5AB-B362-4D3F-A91F-B5710881515C}">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140" authorId="23" shapeId="0" xr:uid="{B00FECF7-C868-4601-A17E-716D67E5A2F2}">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167" authorId="24" shapeId="0" xr:uid="{BECAE7F8-3491-4D78-8DEE-695F9F50ECCF}">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167" authorId="25" shapeId="0" xr:uid="{B70CA404-71A0-4A30-AD16-DBBE100DC1E6}">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167" authorId="26" shapeId="0" xr:uid="{2285E204-7E9C-438E-A0C3-C29C7862FAD0}">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167" authorId="27" shapeId="0" xr:uid="{3BDCB65A-31C3-4712-9679-8903AA19A312}">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194" authorId="28" shapeId="0" xr:uid="{33746A27-94E1-4F4F-A3AA-F7EE591C3BF9}">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194" authorId="29" shapeId="0" xr:uid="{B70EE7F8-4579-444F-950A-824EE3AC57A8}">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194" authorId="30" shapeId="0" xr:uid="{60446D37-22A8-498B-BBF6-7D66E5504FF9}">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194" authorId="31" shapeId="0" xr:uid="{E14F70A1-90E6-40D4-A797-5E9B0E232BFE}">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221" authorId="32" shapeId="0" xr:uid="{FD87F09C-309A-4E7F-A077-F3DFACF97105}">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221" authorId="33" shapeId="0" xr:uid="{6F07C338-0BC5-4DE7-AC9E-F74BA0389F8E}">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221" authorId="34" shapeId="0" xr:uid="{55162766-572E-44A2-A133-15EF89E80543}">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221" authorId="35" shapeId="0" xr:uid="{D9E89769-E475-4757-A9C4-250A12CBF244}">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248" authorId="36" shapeId="0" xr:uid="{8E3450F9-1087-4996-8102-C78FD9EC7766}">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248" authorId="37" shapeId="0" xr:uid="{E3B4EAAD-EACF-4B8D-A785-485CB5963A7A}">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248" authorId="38" shapeId="0" xr:uid="{7B3C8007-1505-47EF-87F4-2E8F841B634B}">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248" authorId="39" shapeId="0" xr:uid="{5874D9FD-9025-4C86-894D-0A2B7772C5A9}">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tc={07353651-0BFA-4A0C-838A-1E950BEB1E4D}</author>
    <author>tc={5DA64CBB-6752-4ABB-84B8-852D35D66813}</author>
    <author>tc={BF4B1C5C-96DC-4CF2-A83A-4EE48BDFF76D}</author>
    <author>tc={7AC42EEB-ED16-4870-8FF4-4DCD6A9136C6}</author>
    <author>tc={0335D6C0-E84B-4F62-B22D-59CB80C02475}</author>
    <author>tc={162E973B-A047-43BD-9E2A-DFE84D55BCEA}</author>
    <author>tc={C6DA9CAD-9922-4D16-A425-417C96235387}</author>
    <author>tc={B58D8CB3-232D-4CC1-A4DF-A3EB6932C0C3}</author>
    <author>tc={A9134B45-D4C3-411B-850B-4D43702F2F94}</author>
    <author>tc={45FF74D5-0BD9-45DA-AD52-F4248234461A}</author>
    <author>tc={382A6F80-C9F5-4133-BC07-FC18C07FBF49}</author>
    <author>tc={2221CC9F-2DCB-41EE-9367-9A37AB1F6C57}</author>
    <author>tc={18370084-FCE2-4224-BE9E-3D5865E87666}</author>
    <author>tc={03ACA37D-22E7-4462-89C5-80F959F091DB}</author>
    <author>tc={2B69774F-E09B-4A9A-B14A-B51DCCB7F44A}</author>
    <author>tc={7455DBC8-FFA5-4F7D-BAE6-A9D5F334A2D9}</author>
    <author>tc={BD2CE5E9-A929-4F0E-B498-C36281255D9F}</author>
    <author>tc={ACCA6D8E-E6D0-4FF1-A4B8-44E97477C744}</author>
    <author>tc={622F7AAB-E2CC-4A5A-89C0-FCE5E29D4067}</author>
    <author>tc={4D34480E-D6F1-4B3C-BCD6-CF061D3FD606}</author>
    <author>tc={41F0814F-D974-450D-A9E0-02FAD60753AB}</author>
    <author>tc={D7D6F615-803B-459C-80B3-FE90118A9928}</author>
    <author>tc={91772409-3D3D-478D-AB1E-BCFE346629AE}</author>
    <author>tc={B3AB97DB-76EE-498D-A2B0-F1F792B328C2}</author>
    <author>tc={CCEB7567-0D02-4DDA-B2C2-AE1438DEDEB6}</author>
    <author>tc={903BB9D7-F304-4E7A-8429-7FF634023707}</author>
    <author>tc={FFFCC187-AC39-41BD-A800-B8B7583307A4}</author>
    <author>tc={8D525225-C632-4D06-8363-D0719FBAE2AF}</author>
    <author>tc={8C9605A2-839D-458A-9898-C9E5A95F359B}</author>
    <author>tc={6F1497DB-459C-4CC0-B9D1-B19ED3CC224A}</author>
    <author>tc={521FC5CF-68FF-4520-89BF-907CE7F30151}</author>
    <author>tc={E4404ABC-F60F-4BAA-909F-DADF966AB4C6}</author>
    <author>tc={3A5A9C7A-016E-4F2C-974E-91D1D74D3476}</author>
    <author>tc={DDB32A94-5EC1-4D10-A562-683C2EDBEB1D}</author>
    <author>tc={C7CAAA70-86AA-404F-81A4-4F6E2C02AEA1}</author>
    <author>tc={3F3AEC1B-E1A0-4B6E-85E2-E3D7400CF324}</author>
    <author>tc={9F5C5038-281D-44EB-9876-67F4EAD11408}</author>
    <author>tc={F7A679C1-5DC6-47C7-9A2C-DDF50A482C7E}</author>
    <author>tc={E1D988DA-8352-4DE3-B160-A4A7A138E5AB}</author>
    <author>tc={8F7669B5-7D2A-41DC-812C-483DE6691F05}</author>
    <author>tc={98D82565-95BC-4FD0-9C87-1F86B577AAAF}</author>
    <author>tc={90B274CD-B25C-4C97-B363-94960BB1B512}</author>
    <author>tc={A6B05E8E-C27C-4E63-8D0E-8A567BB8EE60}</author>
    <author>tc={47AB4A6C-844C-42B0-A2F3-DBAE78582DDB}</author>
    <author>tc={E656AFF1-CC9B-4A0C-BCA0-3551EE829E4D}</author>
    <author>tc={0D9C537C-4D23-4BA0-B19C-C9212A7495BB}</author>
    <author>tc={EBF502B6-E869-46C4-8E65-0BE2748FE20A}</author>
    <author>tc={5D3748B3-3606-41D7-9574-AF57BD90C9D4}</author>
    <author>tc={039BD898-7136-4186-8F8D-AE032F065A41}</author>
    <author>tc={92683437-A0F4-4C86-BFA4-A14B08296B82}</author>
    <author>tc={260E7819-D638-46C9-9FA0-888DDD779E91}</author>
    <author>tc={2B6F8B9F-061B-45B4-A37F-8E6D78DB2927}</author>
    <author>tc={EBCF015F-A5DD-424F-99C8-449935F91C28}</author>
    <author>tc={0DFAA004-47E8-45E4-902E-F638DB0F6149}</author>
    <author>tc={465FA576-3046-43E4-857C-8E84EC138E8E}</author>
    <author>tc={127C80EF-57E0-4D92-A815-ED7DA8EE14B5}</author>
    <author>tc={0837E6E4-E5CB-41FC-AC6F-B5FEEC43D2F5}</author>
    <author>tc={7E279B0A-FA0A-4E36-A8E0-1FE2E25BD293}</author>
    <author>tc={FBF3102A-67A6-466C-891C-F477FA86FD82}</author>
    <author>tc={0D578ADC-5ECF-4553-BFD1-CE80ED7BBE01}</author>
    <author>tc={2FA1556C-9BE0-4B07-8211-07DFBEC9A70F}</author>
    <author>tc={0283178E-BBF7-4857-9A40-71F43C46683E}</author>
    <author>tc={CAB7659C-51A1-4FC1-8893-1BF3F1A0D9C5}</author>
    <author>tc={09E75A41-F695-49A5-BF8B-2882D96859EC}</author>
    <author>tc={596BDCBB-2371-4302-834E-600602BC6F58}</author>
    <author>tc={9A48A4F3-D9C9-4168-B326-C42F15FF5454}</author>
    <author>tc={AA0C7DE5-1B3F-4601-9F35-6F1047DC6089}</author>
    <author>tc={7BACF550-0073-4661-B8D6-2DA0891E5CF4}</author>
    <author>tc={2EDB3C5F-2A18-46E9-9B3F-6517A7398E37}</author>
    <author>tc={F0588F62-85FF-43FB-ACF6-E24E66C4FDA0}</author>
    <author>tc={B05C6897-9E22-4A45-9CB4-775FB90BAF18}</author>
    <author>tc={9AA34947-E440-4A4D-954A-4F42C17055F0}</author>
    <author>tc={92DC786E-667E-4260-A9BD-ABE8615820B7}</author>
    <author>tc={73151BAC-D85E-4BEA-8031-4A3F48A765F9}</author>
    <author>tc={EF898472-D02C-477C-8B9E-1499400A043F}</author>
    <author>tc={0AB2C48B-5A8A-4964-BAFD-4040784D578E}</author>
    <author>tc={C1B48333-7C8A-4EC6-B579-409570CB68A0}</author>
    <author>tc={60B5DF70-308F-4295-84C2-BA355F8FC358}</author>
    <author>tc={87CE7201-CDE0-4108-B3B8-A5D253EF79A3}</author>
    <author>tc={1984AB56-3875-4A3A-9355-0428588A0343}</author>
    <author>tc={99320062-6005-40EE-A694-6161B4FCCDEF}</author>
    <author>tc={10780AFB-6028-467E-9362-8BEC966A9863}</author>
    <author>tc={15FE2DF8-509C-4F23-96FA-76D28F07B654}</author>
    <author>tc={2C3E684A-CE8A-43EF-9F3F-23C639DE9AE6}</author>
    <author>tc={EC3576BD-BBDE-4798-B733-875A9F98DCC2}</author>
    <author>tc={98E09529-3D18-4FCC-8264-11FBC353C068}</author>
    <author>tc={06C274BF-06EE-4E14-9817-40476036DE81}</author>
    <author>tc={5654BC1A-703F-4E3F-A3FE-33F1886BF11A}</author>
    <author>tc={B220263F-7400-42EB-86B1-5993CA72CA69}</author>
    <author>tc={536C0AE7-B372-4369-98A1-37BA64CB2821}</author>
    <author>tc={AB3F5317-BB20-4B09-8072-0D19A6476D05}</author>
    <author>tc={494270F7-A021-44A5-9FF4-9986662F4B82}</author>
    <author>tc={079E535A-790E-412A-A776-41799A0104CF}</author>
    <author>tc={454C0063-4707-4C8B-AA77-AA75D9FA10EB}</author>
    <author>tc={3307F9C7-C3EC-4BD8-B7AC-190DF1819D1B}</author>
    <author>tc={30748A45-CBFD-4040-93E0-1A83021DF430}</author>
    <author>tc={EEC8146B-095F-4538-95AA-2B746005D81C}</author>
    <author>tc={3BD1B671-849B-467A-8255-A166EFD81DA1}</author>
    <author>tc={68E571B1-26B4-4CE7-AF42-EC6782A3FB7F}</author>
    <author>tc={0F507BB4-2D60-4644-8823-B1C63618677E}</author>
    <author>tc={F23EFAEE-4994-40DF-BB5C-160457BB376C}</author>
    <author>tc={D878C708-DA9F-4674-A996-9C9B59D4840C}</author>
    <author>tc={5C60E5F6-2A95-4C89-8947-DC67B7FABD82}</author>
    <author>tc={9C93B1CF-27FB-40E6-B260-A0DDADC789AA}</author>
    <author>tc={1B700FB4-4EB4-4F30-A095-14361A24BB80}</author>
    <author>tc={7D639A59-7012-4B98-AF23-74FFCC34DFBE}</author>
    <author>tc={CD778CC2-B938-4310-B5E0-CA5E2C249F78}</author>
    <author>tc={6D501352-CF2E-47E6-9E54-3019B198108F}</author>
    <author>tc={88E5CA93-248A-4F8F-8955-3483F972E885}</author>
    <author>tc={3E3FC3F8-5E0E-40F5-932B-7BBDD014F3D8}</author>
    <author>tc={02867CC9-405F-4918-A6B8-3743D80D6148}</author>
    <author>tc={023B9CED-A0A8-44CA-8EA8-AE48CAD758F6}</author>
  </authors>
  <commentList>
    <comment ref="B8" authorId="0" shapeId="0" xr:uid="{07353651-0BFA-4A0C-838A-1E950BEB1E4D}">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8" authorId="1" shapeId="0" xr:uid="{5DA64CBB-6752-4ABB-84B8-852D35D66813}">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8" authorId="2" shapeId="0" xr:uid="{BF4B1C5C-96DC-4CF2-A83A-4EE48BDFF76D}">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8" authorId="3" shapeId="0" xr:uid="{7AC42EEB-ED16-4870-8FF4-4DCD6A9136C6}">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35" authorId="4" shapeId="0" xr:uid="{0335D6C0-E84B-4F62-B22D-59CB80C02475}">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35" authorId="5" shapeId="0" xr:uid="{162E973B-A047-43BD-9E2A-DFE84D55BCEA}">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35" authorId="6" shapeId="0" xr:uid="{C6DA9CAD-9922-4D16-A425-417C96235387}">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35" authorId="7" shapeId="0" xr:uid="{B58D8CB3-232D-4CC1-A4DF-A3EB6932C0C3}">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62" authorId="8" shapeId="0" xr:uid="{A9134B45-D4C3-411B-850B-4D43702F2F94}">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62" authorId="9" shapeId="0" xr:uid="{45FF74D5-0BD9-45DA-AD52-F4248234461A}">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62" authorId="10" shapeId="0" xr:uid="{382A6F80-C9F5-4133-BC07-FC18C07FBF49}">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62" authorId="11" shapeId="0" xr:uid="{2221CC9F-2DCB-41EE-9367-9A37AB1F6C57}">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89" authorId="12" shapeId="0" xr:uid="{18370084-FCE2-4224-BE9E-3D5865E87666}">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89" authorId="13" shapeId="0" xr:uid="{03ACA37D-22E7-4462-89C5-80F959F091DB}">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89" authorId="14" shapeId="0" xr:uid="{2B69774F-E09B-4A9A-B14A-B51DCCB7F44A}">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89" authorId="15" shapeId="0" xr:uid="{7455DBC8-FFA5-4F7D-BAE6-A9D5F334A2D9}">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116" authorId="16" shapeId="0" xr:uid="{BD2CE5E9-A929-4F0E-B498-C36281255D9F}">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116" authorId="17" shapeId="0" xr:uid="{ACCA6D8E-E6D0-4FF1-A4B8-44E97477C744}">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116" authorId="18" shapeId="0" xr:uid="{622F7AAB-E2CC-4A5A-89C0-FCE5E29D4067}">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116" authorId="19" shapeId="0" xr:uid="{4D34480E-D6F1-4B3C-BCD6-CF061D3FD606}">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143" authorId="20" shapeId="0" xr:uid="{41F0814F-D974-450D-A9E0-02FAD60753AB}">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143" authorId="21" shapeId="0" xr:uid="{D7D6F615-803B-459C-80B3-FE90118A9928}">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143" authorId="22" shapeId="0" xr:uid="{91772409-3D3D-478D-AB1E-BCFE346629AE}">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143" authorId="23" shapeId="0" xr:uid="{B3AB97DB-76EE-498D-A2B0-F1F792B328C2}">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170" authorId="24" shapeId="0" xr:uid="{CCEB7567-0D02-4DDA-B2C2-AE1438DEDEB6}">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170" authorId="25" shapeId="0" xr:uid="{903BB9D7-F304-4E7A-8429-7FF634023707}">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170" authorId="26" shapeId="0" xr:uid="{FFFCC187-AC39-41BD-A800-B8B7583307A4}">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170" authorId="27" shapeId="0" xr:uid="{8D525225-C632-4D06-8363-D0719FBAE2AF}">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197" authorId="28" shapeId="0" xr:uid="{8C9605A2-839D-458A-9898-C9E5A95F359B}">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197" authorId="29" shapeId="0" xr:uid="{6F1497DB-459C-4CC0-B9D1-B19ED3CC224A}">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197" authorId="30" shapeId="0" xr:uid="{521FC5CF-68FF-4520-89BF-907CE7F30151}">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197" authorId="31" shapeId="0" xr:uid="{E4404ABC-F60F-4BAA-909F-DADF966AB4C6}">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224" authorId="32" shapeId="0" xr:uid="{3A5A9C7A-016E-4F2C-974E-91D1D74D3476}">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224" authorId="33" shapeId="0" xr:uid="{DDB32A94-5EC1-4D10-A562-683C2EDBEB1D}">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224" authorId="34" shapeId="0" xr:uid="{C7CAAA70-86AA-404F-81A4-4F6E2C02AEA1}">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224" authorId="35" shapeId="0" xr:uid="{3F3AEC1B-E1A0-4B6E-85E2-E3D7400CF324}">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251" authorId="36" shapeId="0" xr:uid="{9F5C5038-281D-44EB-9876-67F4EAD11408}">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251" authorId="37" shapeId="0" xr:uid="{F7A679C1-5DC6-47C7-9A2C-DDF50A482C7E}">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251" authorId="38" shapeId="0" xr:uid="{E1D988DA-8352-4DE3-B160-A4A7A138E5AB}">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251" authorId="39" shapeId="0" xr:uid="{8F7669B5-7D2A-41DC-812C-483DE6691F05}">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278" authorId="40" shapeId="0" xr:uid="{98D82565-95BC-4FD0-9C87-1F86B577AAAF}">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278" authorId="41" shapeId="0" xr:uid="{90B274CD-B25C-4C97-B363-94960BB1B512}">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278" authorId="42" shapeId="0" xr:uid="{A6B05E8E-C27C-4E63-8D0E-8A567BB8EE60}">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278" authorId="43" shapeId="0" xr:uid="{47AB4A6C-844C-42B0-A2F3-DBAE78582DDB}">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307" authorId="44" shapeId="0" xr:uid="{E656AFF1-CC9B-4A0C-BCA0-3551EE829E4D}">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307" authorId="45" shapeId="0" xr:uid="{0D9C537C-4D23-4BA0-B19C-C9212A7495BB}">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307" authorId="46" shapeId="0" xr:uid="{EBF502B6-E869-46C4-8E65-0BE2748FE20A}">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307" authorId="47" shapeId="0" xr:uid="{5D3748B3-3606-41D7-9574-AF57BD90C9D4}">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334" authorId="48" shapeId="0" xr:uid="{039BD898-7136-4186-8F8D-AE032F065A41}">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334" authorId="49" shapeId="0" xr:uid="{92683437-A0F4-4C86-BFA4-A14B08296B82}">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334" authorId="50" shapeId="0" xr:uid="{260E7819-D638-46C9-9FA0-888DDD779E91}">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334" authorId="51" shapeId="0" xr:uid="{2B6F8B9F-061B-45B4-A37F-8E6D78DB2927}">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361" authorId="52" shapeId="0" xr:uid="{EBCF015F-A5DD-424F-99C8-449935F91C28}">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361" authorId="53" shapeId="0" xr:uid="{0DFAA004-47E8-45E4-902E-F638DB0F6149}">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361" authorId="54" shapeId="0" xr:uid="{465FA576-3046-43E4-857C-8E84EC138E8E}">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361" authorId="55" shapeId="0" xr:uid="{127C80EF-57E0-4D92-A815-ED7DA8EE14B5}">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388" authorId="56" shapeId="0" xr:uid="{0837E6E4-E5CB-41FC-AC6F-B5FEEC43D2F5}">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388" authorId="57" shapeId="0" xr:uid="{7E279B0A-FA0A-4E36-A8E0-1FE2E25BD293}">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388" authorId="58" shapeId="0" xr:uid="{FBF3102A-67A6-466C-891C-F477FA86FD82}">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388" authorId="59" shapeId="0" xr:uid="{0D578ADC-5ECF-4553-BFD1-CE80ED7BBE01}">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415" authorId="60" shapeId="0" xr:uid="{2FA1556C-9BE0-4B07-8211-07DFBEC9A70F}">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415" authorId="61" shapeId="0" xr:uid="{0283178E-BBF7-4857-9A40-71F43C46683E}">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415" authorId="62" shapeId="0" xr:uid="{CAB7659C-51A1-4FC1-8893-1BF3F1A0D9C5}">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415" authorId="63" shapeId="0" xr:uid="{09E75A41-F695-49A5-BF8B-2882D96859EC}">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442" authorId="64" shapeId="0" xr:uid="{596BDCBB-2371-4302-834E-600602BC6F58}">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442" authorId="65" shapeId="0" xr:uid="{9A48A4F3-D9C9-4168-B326-C42F15FF5454}">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442" authorId="66" shapeId="0" xr:uid="{AA0C7DE5-1B3F-4601-9F35-6F1047DC6089}">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442" authorId="67" shapeId="0" xr:uid="{7BACF550-0073-4661-B8D6-2DA0891E5CF4}">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469" authorId="68" shapeId="0" xr:uid="{2EDB3C5F-2A18-46E9-9B3F-6517A7398E37}">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469" authorId="69" shapeId="0" xr:uid="{F0588F62-85FF-43FB-ACF6-E24E66C4FDA0}">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469" authorId="70" shapeId="0" xr:uid="{B05C6897-9E22-4A45-9CB4-775FB90BAF18}">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469" authorId="71" shapeId="0" xr:uid="{9AA34947-E440-4A4D-954A-4F42C17055F0}">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496" authorId="72" shapeId="0" xr:uid="{92DC786E-667E-4260-A9BD-ABE8615820B7}">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496" authorId="73" shapeId="0" xr:uid="{73151BAC-D85E-4BEA-8031-4A3F48A765F9}">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496" authorId="74" shapeId="0" xr:uid="{EF898472-D02C-477C-8B9E-1499400A043F}">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496" authorId="75" shapeId="0" xr:uid="{0AB2C48B-5A8A-4964-BAFD-4040784D578E}">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523" authorId="76" shapeId="0" xr:uid="{C1B48333-7C8A-4EC6-B579-409570CB68A0}">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523" authorId="77" shapeId="0" xr:uid="{60B5DF70-308F-4295-84C2-BA355F8FC358}">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523" authorId="78" shapeId="0" xr:uid="{87CE7201-CDE0-4108-B3B8-A5D253EF79A3}">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523" authorId="79" shapeId="0" xr:uid="{1984AB56-3875-4A3A-9355-0428588A0343}">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552" authorId="80" shapeId="0" xr:uid="{99320062-6005-40EE-A694-6161B4FCCDEF}">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552" authorId="81" shapeId="0" xr:uid="{10780AFB-6028-467E-9362-8BEC966A9863}">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552" authorId="82" shapeId="0" xr:uid="{15FE2DF8-509C-4F23-96FA-76D28F07B654}">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552" authorId="83" shapeId="0" xr:uid="{2C3E684A-CE8A-43EF-9F3F-23C639DE9AE6}">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579" authorId="84" shapeId="0" xr:uid="{EC3576BD-BBDE-4798-B733-875A9F98DCC2}">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579" authorId="85" shapeId="0" xr:uid="{98E09529-3D18-4FCC-8264-11FBC353C068}">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579" authorId="86" shapeId="0" xr:uid="{06C274BF-06EE-4E14-9817-40476036DE81}">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579" authorId="87" shapeId="0" xr:uid="{5654BC1A-703F-4E3F-A3FE-33F1886BF11A}">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606" authorId="88" shapeId="0" xr:uid="{B220263F-7400-42EB-86B1-5993CA72CA69}">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606" authorId="89" shapeId="0" xr:uid="{536C0AE7-B372-4369-98A1-37BA64CB2821}">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606" authorId="90" shapeId="0" xr:uid="{AB3F5317-BB20-4B09-8072-0D19A6476D05}">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606" authorId="91" shapeId="0" xr:uid="{494270F7-A021-44A5-9FF4-9986662F4B82}">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633" authorId="92" shapeId="0" xr:uid="{079E535A-790E-412A-A776-41799A0104CF}">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633" authorId="93" shapeId="0" xr:uid="{454C0063-4707-4C8B-AA77-AA75D9FA10EB}">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633" authorId="94" shapeId="0" xr:uid="{3307F9C7-C3EC-4BD8-B7AC-190DF1819D1B}">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633" authorId="95" shapeId="0" xr:uid="{30748A45-CBFD-4040-93E0-1A83021DF430}">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660" authorId="96" shapeId="0" xr:uid="{EEC8146B-095F-4538-95AA-2B746005D81C}">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660" authorId="97" shapeId="0" xr:uid="{3BD1B671-849B-467A-8255-A166EFD81DA1}">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660" authorId="98" shapeId="0" xr:uid="{68E571B1-26B4-4CE7-AF42-EC6782A3FB7F}">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660" authorId="99" shapeId="0" xr:uid="{0F507BB4-2D60-4644-8823-B1C63618677E}">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687" authorId="100" shapeId="0" xr:uid="{F23EFAEE-4994-40DF-BB5C-160457BB376C}">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687" authorId="101" shapeId="0" xr:uid="{D878C708-DA9F-4674-A996-9C9B59D4840C}">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687" authorId="102" shapeId="0" xr:uid="{5C60E5F6-2A95-4C89-8947-DC67B7FABD82}">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687" authorId="103" shapeId="0" xr:uid="{9C93B1CF-27FB-40E6-B260-A0DDADC789AA}">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714" authorId="104" shapeId="0" xr:uid="{1B700FB4-4EB4-4F30-A095-14361A24BB80}">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714" authorId="105" shapeId="0" xr:uid="{7D639A59-7012-4B98-AF23-74FFCC34DFBE}">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714" authorId="106" shapeId="0" xr:uid="{CD778CC2-B938-4310-B5E0-CA5E2C249F78}">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714" authorId="107" shapeId="0" xr:uid="{6D501352-CF2E-47E6-9E54-3019B198108F}">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 ref="B741" authorId="108" shapeId="0" xr:uid="{88E5CA93-248A-4F8F-8955-3483F972E885}">
      <text>
        <t>[Threaded comment]
Your version of Excel allows you to read this threaded comment; however, any edits to it will get removed if the file is opened in a newer version of Excel. Learn more: https://go.microsoft.com/fwlink/?linkid=870924
Comment:
    Number of radar heads that will be used. In general, one radar head per leg of the intersection being detected. GES uses advanced radar heads to replace GES loops. Up to 4 Stop Bar, up to 2 GES.</t>
      </text>
    </comment>
    <comment ref="C741" authorId="109" shapeId="0" xr:uid="{3E3FC3F8-5E0E-40F5-932B-7BBDD014F3D8}">
      <text>
        <t>[Threaded comment]
Your version of Excel allows you to read this threaded comment; however, any edits to it will get removed if the file is opened in a newer version of Excel. Learn more: https://go.microsoft.com/fwlink/?linkid=870924
Comment:
    Length of jumper wire to radar head. In general, we use 6' jumpers. If more length is needed, you may change to 20 or 80' jumpers.</t>
      </text>
    </comment>
    <comment ref="D741" authorId="110" shapeId="0" xr:uid="{02867CC9-405F-4918-A6B8-3743D80D6148}">
      <text>
        <t>[Threaded comment]
Your version of Excel allows you to read this threaded comment; however, any edits to it will get removed if the file is opened in a newer version of Excel. Learn more: https://go.microsoft.com/fwlink/?linkid=870924
Comment:
    Select whether you wish to use Cabinet Cards or an Arc Unit to receive the radar data.</t>
      </text>
    </comment>
    <comment ref="G741" authorId="111" shapeId="0" xr:uid="{023B9CED-A0A8-44CA-8EA8-AE48CAD758F6}">
      <text>
        <t>[Threaded comment]
Your version of Excel allows you to read this threaded comment; however, any edits to it will get removed if the file is opened in a newer version of Excel. Learn more: https://go.microsoft.com/fwlink/?linkid=870924
Comment:
    If the intersection is small enough where the diagonal from the Cabinet Pole to the furthest lane that needs detection is less than 120’, an XP21 can be used.</t>
      </text>
    </comment>
  </commentList>
</comments>
</file>

<file path=xl/sharedStrings.xml><?xml version="1.0" encoding="utf-8"?>
<sst xmlns="http://schemas.openxmlformats.org/spreadsheetml/2006/main" count="2124" uniqueCount="117">
  <si>
    <t>total</t>
  </si>
  <si>
    <t>Line 18</t>
  </si>
  <si>
    <t>Line 23</t>
  </si>
  <si>
    <t>TOTAL</t>
  </si>
  <si>
    <t># of Line 11 Needed</t>
  </si>
  <si>
    <t>Wire</t>
  </si>
  <si>
    <t>Length of Jumpers (6', 20', 80')</t>
  </si>
  <si>
    <t>County</t>
  </si>
  <si>
    <t>Intersection Name</t>
  </si>
  <si>
    <t>use one or the other</t>
  </si>
  <si>
    <t>Six Smart Sensor</t>
  </si>
  <si>
    <t>Four Smart Sensor</t>
  </si>
  <si>
    <t>Two Smart Sensor</t>
  </si>
  <si>
    <t>Channel Card</t>
  </si>
  <si>
    <t>Advance Sensor</t>
  </si>
  <si>
    <t>Matrix Stop Bar Sensor</t>
  </si>
  <si>
    <t>HD Sensor</t>
  </si>
  <si>
    <t>Heavy Duty Sensor</t>
  </si>
  <si>
    <t>Junction Box</t>
  </si>
  <si>
    <t>Power Comm Cable</t>
  </si>
  <si>
    <t>Bulk Cable</t>
  </si>
  <si>
    <t>40Ft Power and Comm Cable</t>
  </si>
  <si>
    <t>Surge protector</t>
  </si>
  <si>
    <t>Power Supply 2A</t>
  </si>
  <si>
    <t>Power Supply 4A</t>
  </si>
  <si>
    <t>2 Surge  &amp; Comm</t>
  </si>
  <si>
    <t>1 Surge &amp; Comm</t>
  </si>
  <si>
    <t>Cable w/con 20'</t>
  </si>
  <si>
    <t>Cable w/con 6'</t>
  </si>
  <si>
    <t>656 Cabinet Interface device</t>
  </si>
  <si>
    <t>650 Cabinet Interface device</t>
  </si>
  <si>
    <t>Mounting Shelf</t>
  </si>
  <si>
    <t>Cable</t>
  </si>
  <si>
    <t>Y Cable</t>
  </si>
  <si>
    <t>Back Panel Din Rail</t>
  </si>
  <si>
    <t>Detector Card</t>
  </si>
  <si>
    <t>Ethernet module click 301</t>
  </si>
  <si>
    <t>Six Card Power Supply</t>
  </si>
  <si>
    <t>Four Card Power Supply</t>
  </si>
  <si>
    <t>Two Card Power Supply</t>
  </si>
  <si>
    <t>Radar Detector Card</t>
  </si>
  <si>
    <t>Advanced Radar Head</t>
  </si>
  <si>
    <t>Matrix Radar Head</t>
  </si>
  <si>
    <t>Radar Head Mount</t>
  </si>
  <si>
    <t>80' Jumper</t>
  </si>
  <si>
    <t>Bulk Wire Spool</t>
  </si>
  <si>
    <t>20' Jumper</t>
  </si>
  <si>
    <t>6' Jumper</t>
  </si>
  <si>
    <t>SDLC Cable</t>
  </si>
  <si>
    <t>Copy below to Install List below Signatures</t>
  </si>
  <si>
    <t>Total Slots (Thru + Left if front rack is used) = Total Approach</t>
  </si>
  <si>
    <t>Total Approaches/Radars</t>
  </si>
  <si>
    <t>Radar Junction Box</t>
  </si>
  <si>
    <t>Field Requires Entry</t>
  </si>
  <si>
    <t>Field is Calculated</t>
  </si>
  <si>
    <t>Costs</t>
  </si>
  <si>
    <t>Line Item</t>
  </si>
  <si>
    <t>Line #</t>
  </si>
  <si>
    <t>Line 1</t>
  </si>
  <si>
    <t>Line 2</t>
  </si>
  <si>
    <t>Line 3</t>
  </si>
  <si>
    <t>Line 4</t>
  </si>
  <si>
    <t>Line 5</t>
  </si>
  <si>
    <t>Line 6</t>
  </si>
  <si>
    <t>Line 8</t>
  </si>
  <si>
    <t>Line 9</t>
  </si>
  <si>
    <t>Line 10</t>
  </si>
  <si>
    <t>Line 11</t>
  </si>
  <si>
    <t>Line 19</t>
  </si>
  <si>
    <t>2 Side Streets and/or Mainline Lefts (Cards)</t>
  </si>
  <si>
    <t>2 Side Streets and 1 Mainline Left (or vice versa) (Cards)</t>
  </si>
  <si>
    <t>2 Side Streets and 2 Mainline Lefts (Cards)</t>
  </si>
  <si>
    <t>1 GES Loop Included</t>
  </si>
  <si>
    <t>2 GES Loops Included</t>
  </si>
  <si>
    <t>No GES Loops Included</t>
  </si>
  <si>
    <t>Stop Bar (Matrix)</t>
  </si>
  <si>
    <t>GES (Advanced)</t>
  </si>
  <si>
    <t>Total Wire for All Intersections</t>
  </si>
  <si>
    <t>600' Advanced Radar</t>
  </si>
  <si>
    <t>Arc 2 Interface Unit</t>
  </si>
  <si>
    <t>Arc 6 Interface Unit</t>
  </si>
  <si>
    <t>Arc Unit Surge Card</t>
  </si>
  <si>
    <t>XP21 Sensor</t>
  </si>
  <si>
    <t>XP21 Sensor Internal Surge Card</t>
  </si>
  <si>
    <t>XP21 Arc 2 Surge Card</t>
  </si>
  <si>
    <t>XP21 500' Cable</t>
  </si>
  <si>
    <t>Line 29</t>
  </si>
  <si>
    <t>Arc2 Radar Box</t>
  </si>
  <si>
    <t>Arc6 Radar Box</t>
  </si>
  <si>
    <t>Line 30</t>
  </si>
  <si>
    <t>Line 31</t>
  </si>
  <si>
    <t>Line 32</t>
  </si>
  <si>
    <t>XP21 Radar Sensor</t>
  </si>
  <si>
    <t>Line 34</t>
  </si>
  <si>
    <t>XP21 Arc2 Surge Card</t>
  </si>
  <si>
    <t>Line 35</t>
  </si>
  <si>
    <t>XP21 Cable</t>
  </si>
  <si>
    <t>Arc2 Unit</t>
  </si>
  <si>
    <t>Arc6 Unit</t>
  </si>
  <si>
    <t>Unit # = # of Radars it Supports</t>
  </si>
  <si>
    <t>120' Diagonal?</t>
  </si>
  <si>
    <t>XP21 Radar</t>
  </si>
  <si>
    <t>No</t>
  </si>
  <si>
    <t>Cards or Arc Unit?</t>
  </si>
  <si>
    <t>Cards</t>
  </si>
  <si>
    <t>Optional XP21 Radar
View Note Below</t>
  </si>
  <si>
    <t>Arc Unit</t>
  </si>
  <si>
    <t>1 Side Street or Mainline Left (Cards)</t>
  </si>
  <si>
    <t>1 Side Street or Mainline Left (Arc2)</t>
  </si>
  <si>
    <t>1 Side Street or Mainline Left (Arc6)</t>
  </si>
  <si>
    <t>2 Side Streets and/or Mainline Lefts (Arc2)</t>
  </si>
  <si>
    <t>2 Side Streets and/or Mainline Lefts (Arc6)</t>
  </si>
  <si>
    <t>2 Side Streets and 1 Mainline Left (or vice versa) (Arc6)</t>
  </si>
  <si>
    <t>2 Side Streets and 2 Mainline Lefts (Arc6)</t>
  </si>
  <si>
    <t>2 Side Streets and 2 Mainline Lefts (XP21)</t>
  </si>
  <si>
    <t>Yes</t>
  </si>
  <si>
    <t>Sheet 2 shows costs for common set-ups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</si>
</sst>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8" formatCode="&quot;$&quot;#,##0.00_);[Red]\(&quot;$&quot;#,##0.00\)"/>
    <numFmt numFmtId="44" formatCode="_(&quot;$&quot;* #,##0.00_);_(&quot;$&quot;* \(#,##0.00\);_(&quot;$&quot;* &quot;-&quot;??_);_(@_)"/>
    <numFmt numFmtId="164" formatCode="&quot;$&quot;#,##0.00"/>
  </numFmts>
  <fonts count="8" x14ac:knownFonts="1">
    <font>
      <sz val="11"/>
      <color theme="1"/>
      <name val="Calibri"/>
      <family val="2"/>
      <scheme val="minor"/>
    </font>
    <font>
      <sz val="11"/>
      <color rgb="FFFF0000"/>
      <name val="Calibri"/>
      <family val="2"/>
      <scheme val="minor"/>
    </font>
    <font>
      <b/>
      <sz val="11"/>
      <color theme="1"/>
      <name val="Calibri"/>
      <family val="2"/>
      <scheme val="minor"/>
    </font>
    <font>
      <b/>
      <sz val="14"/>
      <color theme="1"/>
      <name val="Calibri"/>
      <family val="2"/>
      <scheme val="minor"/>
    </font>
    <font>
      <sz val="14"/>
      <color theme="1"/>
      <name val="Calibri"/>
      <family val="2"/>
      <scheme val="minor"/>
    </font>
    <font>
      <sz val="11"/>
      <color rgb="FF000000"/>
      <name val="Calibri"/>
      <family val="2"/>
      <scheme val="minor"/>
    </font>
    <font>
      <sz val="11"/>
      <color rgb="FF000000"/>
      <name val="Calibri"/>
      <family val="2"/>
    </font>
    <font>
      <b/>
      <sz val="12"/>
      <color theme="1"/>
      <name val="Calibri"/>
      <family val="2"/>
      <scheme val="minor"/>
    </font>
  </fonts>
  <fills count="6">
    <fill>
      <patternFill patternType="none"/>
    </fill>
    <fill>
      <patternFill patternType="gray125"/>
    </fill>
    <fill>
      <patternFill patternType="solid">
        <fgColor theme="1" tint="0.499984740745262"/>
        <bgColor indexed="64"/>
      </patternFill>
    </fill>
    <fill>
      <patternFill patternType="solid">
        <fgColor theme="4" tint="0.39997558519241921"/>
        <bgColor indexed="64"/>
      </patternFill>
    </fill>
    <fill>
      <patternFill patternType="solid">
        <fgColor rgb="FFF35B5B"/>
        <bgColor indexed="64"/>
      </patternFill>
    </fill>
    <fill>
      <patternFill patternType="solid">
        <fgColor theme="7"/>
        <bgColor indexed="64"/>
      </patternFill>
    </fill>
  </fills>
  <borders count="21">
    <border>
      <left/>
      <right/>
      <top/>
      <bottom/>
      <diagonal/>
    </border>
    <border>
      <left style="thin">
        <color auto="1"/>
      </left>
      <right style="thin">
        <color auto="1"/>
      </right>
      <top style="thin">
        <color auto="1"/>
      </top>
      <bottom style="thin">
        <color auto="1"/>
      </bottom>
      <diagonal/>
    </border>
    <border>
      <left style="medium">
        <color indexed="64"/>
      </left>
      <right style="medium">
        <color indexed="64"/>
      </right>
      <top/>
      <bottom style="medium">
        <color indexed="64"/>
      </bottom>
      <diagonal/>
    </border>
    <border>
      <left style="thin">
        <color auto="1"/>
      </left>
      <right/>
      <top/>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thick">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diagonal/>
    </border>
    <border>
      <left style="medium">
        <color indexed="64"/>
      </left>
      <right style="thin">
        <color auto="1"/>
      </right>
      <top style="thin">
        <color auto="1"/>
      </top>
      <bottom/>
      <diagonal/>
    </border>
    <border>
      <left style="thin">
        <color auto="1"/>
      </left>
      <right style="thick">
        <color indexed="64"/>
      </right>
      <top style="thin">
        <color auto="1"/>
      </top>
      <bottom style="thin">
        <color auto="1"/>
      </bottom>
      <diagonal/>
    </border>
    <border>
      <left style="thin">
        <color auto="1"/>
      </left>
      <right style="medium">
        <color indexed="64"/>
      </right>
      <top style="thin">
        <color auto="1"/>
      </top>
      <bottom/>
      <diagonal/>
    </border>
    <border>
      <left style="thin">
        <color auto="1"/>
      </left>
      <right style="thin">
        <color auto="1"/>
      </right>
      <top style="medium">
        <color indexed="64"/>
      </top>
      <bottom/>
      <diagonal/>
    </border>
  </borders>
  <cellStyleXfs count="1">
    <xf numFmtId="0" fontId="0" fillId="0" borderId="0"/>
  </cellStyleXfs>
  <cellXfs count="73">
    <xf numFmtId="0" fontId="0" fillId="0" borderId="0" xfId="0"/>
    <xf numFmtId="49" fontId="0" fillId="0" borderId="0" xfId="0" applyNumberFormat="1"/>
    <xf numFmtId="0" fontId="0" fillId="0" borderId="0" xfId="0" applyProtection="1">
      <protection locked="0"/>
    </xf>
    <xf numFmtId="0" fontId="2" fillId="0" borderId="0" xfId="0" applyFont="1"/>
    <xf numFmtId="0" fontId="2" fillId="0" borderId="0" xfId="0" applyFont="1" applyAlignment="1">
      <alignment horizontal="center"/>
    </xf>
    <xf numFmtId="0" fontId="2" fillId="0" borderId="1" xfId="0" applyFont="1" applyBorder="1" applyAlignment="1">
      <alignment horizontal="center"/>
    </xf>
    <xf numFmtId="0" fontId="0" fillId="2" borderId="1" xfId="0" applyFill="1" applyBorder="1"/>
    <xf numFmtId="0" fontId="2" fillId="0" borderId="1" xfId="0" applyFont="1" applyBorder="1"/>
    <xf numFmtId="0" fontId="3" fillId="0" borderId="0" xfId="0" applyFont="1"/>
    <xf numFmtId="0" fontId="4" fillId="0" borderId="0" xfId="0" applyFont="1"/>
    <xf numFmtId="0" fontId="0" fillId="2" borderId="1" xfId="0" applyFill="1" applyBorder="1" applyProtection="1">
      <protection locked="0"/>
    </xf>
    <xf numFmtId="0" fontId="6" fillId="0" borderId="2" xfId="0" applyFont="1" applyBorder="1" applyAlignment="1">
      <alignment vertical="center"/>
    </xf>
    <xf numFmtId="164" fontId="0" fillId="0" borderId="0" xfId="0" applyNumberFormat="1"/>
    <xf numFmtId="0" fontId="0" fillId="3" borderId="0" xfId="0" applyFill="1" applyProtection="1">
      <protection locked="0"/>
    </xf>
    <xf numFmtId="0" fontId="0" fillId="3" borderId="0" xfId="0" applyFill="1"/>
    <xf numFmtId="0" fontId="0" fillId="3" borderId="1" xfId="0" applyFill="1" applyBorder="1" applyProtection="1">
      <protection locked="0"/>
    </xf>
    <xf numFmtId="0" fontId="2" fillId="3" borderId="0" xfId="0" applyFont="1" applyFill="1" applyProtection="1">
      <protection locked="0"/>
    </xf>
    <xf numFmtId="0" fontId="1" fillId="4" borderId="0" xfId="0" applyFont="1" applyFill="1"/>
    <xf numFmtId="0" fontId="0" fillId="4" borderId="1" xfId="0" applyFill="1" applyBorder="1"/>
    <xf numFmtId="0" fontId="0" fillId="4" borderId="1" xfId="0" applyFill="1" applyBorder="1" applyProtection="1">
      <protection locked="0"/>
    </xf>
    <xf numFmtId="0" fontId="0" fillId="4" borderId="4" xfId="0" applyFill="1" applyBorder="1"/>
    <xf numFmtId="49" fontId="0" fillId="4" borderId="5" xfId="0" applyNumberFormat="1" applyFill="1" applyBorder="1"/>
    <xf numFmtId="164" fontId="0" fillId="4" borderId="5" xfId="0" applyNumberFormat="1" applyFill="1" applyBorder="1"/>
    <xf numFmtId="0" fontId="5" fillId="4" borderId="5" xfId="0" applyFont="1" applyFill="1" applyBorder="1" applyAlignment="1">
      <alignment vertical="center"/>
    </xf>
    <xf numFmtId="164" fontId="0" fillId="4" borderId="6" xfId="0" applyNumberFormat="1" applyFill="1" applyBorder="1"/>
    <xf numFmtId="0" fontId="0" fillId="4" borderId="7" xfId="0" applyFill="1" applyBorder="1"/>
    <xf numFmtId="49" fontId="0" fillId="4" borderId="1" xfId="0" applyNumberFormat="1" applyFill="1" applyBorder="1"/>
    <xf numFmtId="164" fontId="0" fillId="4" borderId="1" xfId="0" applyNumberFormat="1" applyFill="1" applyBorder="1"/>
    <xf numFmtId="0" fontId="5" fillId="4" borderId="1" xfId="0" applyFont="1" applyFill="1" applyBorder="1" applyAlignment="1">
      <alignment vertical="center"/>
    </xf>
    <xf numFmtId="164" fontId="0" fillId="4" borderId="8" xfId="0" applyNumberFormat="1" applyFill="1" applyBorder="1"/>
    <xf numFmtId="0" fontId="0" fillId="4" borderId="9" xfId="0" applyFill="1" applyBorder="1"/>
    <xf numFmtId="0" fontId="0" fillId="4" borderId="10" xfId="0" applyFill="1" applyBorder="1"/>
    <xf numFmtId="164" fontId="0" fillId="4" borderId="10" xfId="0" applyNumberFormat="1" applyFill="1" applyBorder="1"/>
    <xf numFmtId="164" fontId="0" fillId="4" borderId="11" xfId="0" applyNumberFormat="1" applyFill="1" applyBorder="1"/>
    <xf numFmtId="49" fontId="7" fillId="0" borderId="0" xfId="0" applyNumberFormat="1" applyFont="1" applyAlignment="1">
      <alignment horizontal="center" vertical="center"/>
    </xf>
    <xf numFmtId="0" fontId="7" fillId="0" borderId="0" xfId="0" applyFont="1" applyAlignment="1">
      <alignment horizontal="center" vertical="center"/>
    </xf>
    <xf numFmtId="0" fontId="6" fillId="0" borderId="13" xfId="0" applyFont="1" applyBorder="1" applyAlignment="1">
      <alignment vertical="center"/>
    </xf>
    <xf numFmtId="0" fontId="0" fillId="0" borderId="13" xfId="0" applyBorder="1"/>
    <xf numFmtId="8" fontId="6" fillId="0" borderId="13" xfId="0" applyNumberFormat="1" applyFont="1" applyBorder="1" applyAlignment="1">
      <alignment horizontal="center" vertical="center"/>
    </xf>
    <xf numFmtId="8" fontId="6" fillId="0" borderId="2" xfId="0" applyNumberFormat="1" applyFont="1" applyBorder="1" applyAlignment="1">
      <alignment horizontal="center" vertical="center"/>
    </xf>
    <xf numFmtId="0" fontId="7" fillId="0" borderId="12" xfId="0" applyFont="1" applyBorder="1" applyAlignment="1">
      <alignment vertical="center" wrapText="1"/>
    </xf>
    <xf numFmtId="0" fontId="1" fillId="0" borderId="0" xfId="0" applyFont="1"/>
    <xf numFmtId="0" fontId="0" fillId="2" borderId="15" xfId="0" applyFill="1" applyBorder="1"/>
    <xf numFmtId="0" fontId="2" fillId="0" borderId="14" xfId="0" applyFont="1" applyBorder="1" applyAlignment="1">
      <alignment horizontal="center"/>
    </xf>
    <xf numFmtId="0" fontId="0" fillId="2" borderId="14" xfId="0" applyFill="1" applyBorder="1" applyProtection="1">
      <protection locked="0"/>
    </xf>
    <xf numFmtId="0" fontId="0" fillId="5" borderId="0" xfId="0" applyFill="1"/>
    <xf numFmtId="0" fontId="0" fillId="4" borderId="17" xfId="0" applyFill="1" applyBorder="1"/>
    <xf numFmtId="49" fontId="0" fillId="4" borderId="16" xfId="0" applyNumberFormat="1" applyFill="1" applyBorder="1"/>
    <xf numFmtId="164" fontId="0" fillId="4" borderId="16" xfId="0" applyNumberFormat="1" applyFill="1" applyBorder="1"/>
    <xf numFmtId="0" fontId="0" fillId="4" borderId="16" xfId="0" applyFill="1" applyBorder="1"/>
    <xf numFmtId="164" fontId="0" fillId="4" borderId="19" xfId="0" applyNumberFormat="1" applyFill="1" applyBorder="1"/>
    <xf numFmtId="0" fontId="5" fillId="4" borderId="16" xfId="0" applyFont="1" applyFill="1" applyBorder="1" applyAlignment="1">
      <alignment vertical="center"/>
    </xf>
    <xf numFmtId="0" fontId="0" fillId="0" borderId="3" xfId="0" applyBorder="1" applyProtection="1">
      <protection locked="0"/>
    </xf>
    <xf numFmtId="44" fontId="0" fillId="0" borderId="0" xfId="0" applyNumberFormat="1"/>
    <xf numFmtId="0" fontId="2" fillId="0" borderId="18" xfId="0" applyFont="1" applyBorder="1" applyAlignment="1">
      <alignment horizontal="center"/>
    </xf>
    <xf numFmtId="0" fontId="0" fillId="3" borderId="14" xfId="0" applyFill="1" applyBorder="1" applyAlignment="1" applyProtection="1">
      <alignment horizontal="center"/>
      <protection locked="0"/>
    </xf>
    <xf numFmtId="0" fontId="0" fillId="4" borderId="1" xfId="0" applyFill="1" applyBorder="1" applyAlignment="1">
      <alignment horizontal="right"/>
    </xf>
    <xf numFmtId="0" fontId="3" fillId="0" borderId="0" xfId="0" applyFont="1" applyAlignment="1">
      <alignment wrapText="1"/>
    </xf>
    <xf numFmtId="0" fontId="3" fillId="0" borderId="12" xfId="0" applyFont="1" applyBorder="1" applyAlignment="1">
      <alignment wrapText="1"/>
    </xf>
    <xf numFmtId="0" fontId="0" fillId="3" borderId="1" xfId="0" applyFill="1" applyBorder="1" applyAlignment="1" applyProtection="1">
      <alignment horizontal="center"/>
      <protection locked="0"/>
    </xf>
    <xf numFmtId="0" fontId="5" fillId="4" borderId="20" xfId="0" applyFont="1" applyFill="1" applyBorder="1" applyAlignment="1">
      <alignment vertical="center"/>
    </xf>
    <xf numFmtId="0" fontId="0" fillId="4" borderId="15" xfId="0" applyFill="1" applyBorder="1"/>
    <xf numFmtId="0" fontId="2" fillId="0" borderId="1" xfId="0" applyFont="1" applyBorder="1" applyAlignment="1">
      <alignment horizontal="center" vertical="center"/>
    </xf>
    <xf numFmtId="0" fontId="3" fillId="0" borderId="0" xfId="0" applyFont="1" applyAlignment="1">
      <alignment horizontal="center"/>
    </xf>
    <xf numFmtId="0" fontId="3" fillId="0" borderId="0" xfId="0" applyFont="1" applyAlignment="1">
      <alignment horizontal="center" vertical="center" wrapText="1"/>
    </xf>
    <xf numFmtId="0" fontId="3" fillId="0" borderId="0" xfId="0" applyFont="1" applyAlignment="1">
      <alignment horizontal="center" vertical="center"/>
    </xf>
    <xf numFmtId="0" fontId="3" fillId="0" borderId="12" xfId="0" applyFont="1" applyBorder="1" applyAlignment="1">
      <alignment horizontal="center" vertical="center"/>
    </xf>
    <xf numFmtId="0" fontId="7" fillId="0" borderId="0" xfId="0" applyFont="1" applyAlignment="1">
      <alignment horizontal="center" vertical="center" wrapText="1"/>
    </xf>
    <xf numFmtId="0" fontId="3" fillId="5" borderId="0" xfId="0" applyFont="1" applyFill="1" applyAlignment="1">
      <alignment horizontal="center"/>
    </xf>
    <xf numFmtId="0" fontId="2" fillId="0" borderId="0" xfId="0" applyFont="1" applyAlignment="1">
      <alignment horizontal="center"/>
    </xf>
    <xf numFmtId="0" fontId="3" fillId="0" borderId="0" xfId="0" applyFont="1" applyAlignment="1">
      <alignment horizontal="center" wrapText="1"/>
    </xf>
    <xf numFmtId="0" fontId="3" fillId="0" borderId="12" xfId="0" applyFont="1" applyBorder="1" applyAlignment="1">
      <alignment horizontal="center" wrapText="1"/>
    </xf>
    <xf numFmtId="0" fontId="3" fillId="0" borderId="0" xfId="0" applyFont="1" applyAlignment="1">
      <alignment horizontal="left"/>
    </xf>
  </cellXfs>
  <cellStyles count="1">
    <cellStyle name="Normal" xfId="0" builtinId="0"/>
  </cellStyles>
  <dxfs count="0"/>
  <tableStyles count="0" defaultTableStyle="TableStyleMedium2" defaultPivotStyle="PivotStyleLight16"/>
  <colors>
    <mruColors>
      <color rgb="FFF35B5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persons/person.xml><?xml version="1.0" encoding="utf-8"?>
<personList xmlns="http://schemas.microsoft.com/office/spreadsheetml/2018/threadedcomments" xmlns:x="http://schemas.openxmlformats.org/spreadsheetml/2006/main">
  <person displayName="Frank, Jonah A (KYTC-D06)" id="{016A41CD-7B69-499D-A859-42DFCBB42E45}" userId="S::jonah.frank@ky.gov::52c061f3-141c-4666-be9a-a5a3025ec5c0"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B5" dT="2025-06-24T18:55:36.42" personId="{016A41CD-7B69-499D-A859-42DFCBB42E45}" id="{28CF0681-7811-4D77-9B02-21290A3BF7C8}">
    <text>Number of radar heads that will be used. In general, one radar head per leg of the intersection being detected. GES uses advanced radar heads to replace GES loops. Up to 4 Stop Bar, up to 2 GES.</text>
  </threadedComment>
  <threadedComment ref="C5" dT="2025-06-24T18:56:36.35" personId="{016A41CD-7B69-499D-A859-42DFCBB42E45}" id="{EBA23DB5-3654-463F-BE1D-32CA32DD873A}">
    <text>Length of jumper wire to radar head. In general, we use 6' jumpers. If more length is needed, you may change to 20 or 80' jumpers.</text>
  </threadedComment>
  <threadedComment ref="D5" dT="2026-05-19T15:16:26.72" personId="{016A41CD-7B69-499D-A859-42DFCBB42E45}" id="{8068DE75-6CBD-4D1D-8B37-A4EA841846EE}">
    <text>Select whether you wish to use Cabinet Cards or an Arc Unit to receive the radar data.</text>
  </threadedComment>
  <threadedComment ref="G5" dT="2025-06-24T19:17:37.01" personId="{016A41CD-7B69-499D-A859-42DFCBB42E45}" id="{6F6AC0CA-49AC-4080-9381-5CDE82F4DCF9}">
    <text>If the intersection is small enough where the diagonal from the Cabinet Pole to the furthest lane that needs detection is less than 120’, an XP21 can be used.</text>
  </threadedComment>
  <threadedComment ref="B32" dT="2025-06-24T18:55:36.42" personId="{016A41CD-7B69-499D-A859-42DFCBB42E45}" id="{B557ACE4-56B1-486D-8996-0A1D887276A4}">
    <text>Number of radar heads that will be used. In general, one radar head per leg of the intersection being detected. GES uses advanced radar heads to replace GES loops. Up to 4 Stop Bar, up to 2 GES.</text>
  </threadedComment>
  <threadedComment ref="C32" dT="2025-06-24T18:56:36.35" personId="{016A41CD-7B69-499D-A859-42DFCBB42E45}" id="{2352CFDB-2A41-414E-80EF-ED24FB92360E}">
    <text>Length of jumper wire to radar head. In general, we use 6' jumpers. If more length is needed, you may change to 20 or 80' jumpers.</text>
  </threadedComment>
  <threadedComment ref="D32" dT="2026-05-19T15:16:26.72" personId="{016A41CD-7B69-499D-A859-42DFCBB42E45}" id="{A2901377-0C52-47EB-9AA8-9F14AE92E535}">
    <text>Select whether you wish to use Cabinet Cards or an Arc Unit to receive the radar data.</text>
  </threadedComment>
  <threadedComment ref="G32" dT="2025-06-24T19:17:37.01" personId="{016A41CD-7B69-499D-A859-42DFCBB42E45}" id="{A5B38E1E-C085-4498-8098-4818CF38FF11}">
    <text>If the intersection is small enough where the diagonal from the Cabinet Pole to the furthest lane that needs detection is less than 120’, an XP21 can be used.</text>
  </threadedComment>
  <threadedComment ref="B59" dT="2025-06-24T18:55:36.42" personId="{016A41CD-7B69-499D-A859-42DFCBB42E45}" id="{E72492F8-C5E5-43D7-B9B2-F67A44ED80E9}">
    <text>Number of radar heads that will be used. In general, one radar head per leg of the intersection being detected. GES uses advanced radar heads to replace GES loops. Up to 4 Stop Bar, up to 2 GES.</text>
  </threadedComment>
  <threadedComment ref="C59" dT="2025-06-24T18:56:36.35" personId="{016A41CD-7B69-499D-A859-42DFCBB42E45}" id="{73C8F1FB-3D7F-40B4-983E-ACD944662E02}">
    <text>Length of jumper wire to radar head. In general, we use 6' jumpers. If more length is needed, you may change to 20 or 80' jumpers.</text>
  </threadedComment>
  <threadedComment ref="D59" dT="2026-05-19T15:16:26.72" personId="{016A41CD-7B69-499D-A859-42DFCBB42E45}" id="{2E498ADB-27EC-4B71-B7E3-D3C1060D65FF}">
    <text>Select whether you wish to use Cabinet Cards or an Arc Unit to receive the radar data.</text>
  </threadedComment>
  <threadedComment ref="G59" dT="2025-06-24T19:17:37.01" personId="{016A41CD-7B69-499D-A859-42DFCBB42E45}" id="{F4B15527-7F91-46C1-BB8C-198D49D0EF6F}">
    <text>If the intersection is small enough where the diagonal from the Cabinet Pole to the furthest lane that needs detection is less than 120’, an XP21 can be used.</text>
  </threadedComment>
  <threadedComment ref="B86" dT="2025-06-24T18:55:36.42" personId="{016A41CD-7B69-499D-A859-42DFCBB42E45}" id="{D1CEAAF8-A34F-4282-9BB3-D37E33FE9741}">
    <text>Number of radar heads that will be used. In general, one radar head per leg of the intersection being detected. GES uses advanced radar heads to replace GES loops. Up to 4 Stop Bar, up to 2 GES.</text>
  </threadedComment>
  <threadedComment ref="C86" dT="2025-06-24T18:56:36.35" personId="{016A41CD-7B69-499D-A859-42DFCBB42E45}" id="{1CA5F6AB-D223-4357-AEB0-3262A767DFEC}">
    <text>Length of jumper wire to radar head. In general, we use 6' jumpers. If more length is needed, you may change to 20 or 80' jumpers.</text>
  </threadedComment>
  <threadedComment ref="D86" dT="2026-05-19T15:16:26.72" personId="{016A41CD-7B69-499D-A859-42DFCBB42E45}" id="{4409F86B-1983-4B35-93A9-A7589FDEAB9C}">
    <text>Select whether you wish to use Cabinet Cards or an Arc Unit to receive the radar data.</text>
  </threadedComment>
  <threadedComment ref="G86" dT="2025-06-24T19:17:37.01" personId="{016A41CD-7B69-499D-A859-42DFCBB42E45}" id="{71F47792-8D41-4573-9F76-819534D71236}">
    <text>If the intersection is small enough where the diagonal from the Cabinet Pole to the furthest lane that needs detection is less than 120’, an XP21 can be used.</text>
  </threadedComment>
  <threadedComment ref="B113" dT="2025-06-24T18:55:36.42" personId="{016A41CD-7B69-499D-A859-42DFCBB42E45}" id="{9362AAA6-F11B-4019-8A92-89D9539AFD08}">
    <text>Number of radar heads that will be used. In general, one radar head per leg of the intersection being detected. GES uses advanced radar heads to replace GES loops. Up to 4 Stop Bar, up to 2 GES.</text>
  </threadedComment>
  <threadedComment ref="C113" dT="2025-06-24T18:56:36.35" personId="{016A41CD-7B69-499D-A859-42DFCBB42E45}" id="{96D7D0EB-D46B-4721-BAE1-3F1CA77E97A1}">
    <text>Length of jumper wire to radar head. In general, we use 6' jumpers. If more length is needed, you may change to 20 or 80' jumpers.</text>
  </threadedComment>
  <threadedComment ref="D113" dT="2026-05-19T15:16:26.72" personId="{016A41CD-7B69-499D-A859-42DFCBB42E45}" id="{829828A2-5E30-4A63-882A-9BC06EBCD5E6}">
    <text>Select whether you wish to use Cabinet Cards or an Arc Unit to receive the radar data.</text>
  </threadedComment>
  <threadedComment ref="G113" dT="2025-06-24T19:17:37.01" personId="{016A41CD-7B69-499D-A859-42DFCBB42E45}" id="{3E5B46D6-E796-4332-8F9A-9DF4269B1394}">
    <text>If the intersection is small enough where the diagonal from the Cabinet Pole to the furthest lane that needs detection is less than 120’, an XP21 can be used.</text>
  </threadedComment>
  <threadedComment ref="B140" dT="2025-06-24T18:55:36.42" personId="{016A41CD-7B69-499D-A859-42DFCBB42E45}" id="{659AE572-9718-4719-B17F-5516D2CE5ECE}">
    <text>Number of radar heads that will be used. In general, one radar head per leg of the intersection being detected. GES uses advanced radar heads to replace GES loops. Up to 4 Stop Bar, up to 2 GES.</text>
  </threadedComment>
  <threadedComment ref="C140" dT="2025-06-24T18:56:36.35" personId="{016A41CD-7B69-499D-A859-42DFCBB42E45}" id="{CE5914C5-4AD6-46EF-ACEC-2D57CA239628}">
    <text>Length of jumper wire to radar head. In general, we use 6' jumpers. If more length is needed, you may change to 20 or 80' jumpers.</text>
  </threadedComment>
  <threadedComment ref="D140" dT="2026-05-19T15:16:26.72" personId="{016A41CD-7B69-499D-A859-42DFCBB42E45}" id="{51A3C5AB-B362-4D3F-A91F-B5710881515C}">
    <text>Select whether you wish to use Cabinet Cards or an Arc Unit to receive the radar data.</text>
  </threadedComment>
  <threadedComment ref="G140" dT="2025-06-24T19:17:37.01" personId="{016A41CD-7B69-499D-A859-42DFCBB42E45}" id="{B00FECF7-C868-4601-A17E-716D67E5A2F2}">
    <text>If the intersection is small enough where the diagonal from the Cabinet Pole to the furthest lane that needs detection is less than 120’, an XP21 can be used.</text>
  </threadedComment>
  <threadedComment ref="B167" dT="2025-06-24T18:55:36.42" personId="{016A41CD-7B69-499D-A859-42DFCBB42E45}" id="{BECAE7F8-3491-4D78-8DEE-695F9F50ECCF}">
    <text>Number of radar heads that will be used. In general, one radar head per leg of the intersection being detected. GES uses advanced radar heads to replace GES loops. Up to 4 Stop Bar, up to 2 GES.</text>
  </threadedComment>
  <threadedComment ref="C167" dT="2025-06-24T18:56:36.35" personId="{016A41CD-7B69-499D-A859-42DFCBB42E45}" id="{B70CA404-71A0-4A30-AD16-DBBE100DC1E6}">
    <text>Length of jumper wire to radar head. In general, we use 6' jumpers. If more length is needed, you may change to 20 or 80' jumpers.</text>
  </threadedComment>
  <threadedComment ref="D167" dT="2026-05-19T15:16:26.72" personId="{016A41CD-7B69-499D-A859-42DFCBB42E45}" id="{2285E204-7E9C-438E-A0C3-C29C7862FAD0}">
    <text>Select whether you wish to use Cabinet Cards or an Arc Unit to receive the radar data.</text>
  </threadedComment>
  <threadedComment ref="G167" dT="2025-06-24T19:17:37.01" personId="{016A41CD-7B69-499D-A859-42DFCBB42E45}" id="{3BDCB65A-31C3-4712-9679-8903AA19A312}">
    <text>If the intersection is small enough where the diagonal from the Cabinet Pole to the furthest lane that needs detection is less than 120’, an XP21 can be used.</text>
  </threadedComment>
  <threadedComment ref="B194" dT="2025-06-24T18:55:36.42" personId="{016A41CD-7B69-499D-A859-42DFCBB42E45}" id="{33746A27-94E1-4F4F-A3AA-F7EE591C3BF9}">
    <text>Number of radar heads that will be used. In general, one radar head per leg of the intersection being detected. GES uses advanced radar heads to replace GES loops. Up to 4 Stop Bar, up to 2 GES.</text>
  </threadedComment>
  <threadedComment ref="C194" dT="2025-06-24T18:56:36.35" personId="{016A41CD-7B69-499D-A859-42DFCBB42E45}" id="{B70EE7F8-4579-444F-950A-824EE3AC57A8}">
    <text>Length of jumper wire to radar head. In general, we use 6' jumpers. If more length is needed, you may change to 20 or 80' jumpers.</text>
  </threadedComment>
  <threadedComment ref="D194" dT="2026-05-19T15:16:26.72" personId="{016A41CD-7B69-499D-A859-42DFCBB42E45}" id="{60446D37-22A8-498B-BBF6-7D66E5504FF9}">
    <text>Select whether you wish to use Cabinet Cards or an Arc Unit to receive the radar data.</text>
  </threadedComment>
  <threadedComment ref="G194" dT="2025-06-24T19:17:37.01" personId="{016A41CD-7B69-499D-A859-42DFCBB42E45}" id="{E14F70A1-90E6-40D4-A797-5E9B0E232BFE}">
    <text>If the intersection is small enough where the diagonal from the Cabinet Pole to the furthest lane that needs detection is less than 120’, an XP21 can be used.</text>
  </threadedComment>
  <threadedComment ref="B221" dT="2025-06-24T18:55:36.42" personId="{016A41CD-7B69-499D-A859-42DFCBB42E45}" id="{FD87F09C-309A-4E7F-A077-F3DFACF97105}">
    <text>Number of radar heads that will be used. In general, one radar head per leg of the intersection being detected. GES uses advanced radar heads to replace GES loops. Up to 4 Stop Bar, up to 2 GES.</text>
  </threadedComment>
  <threadedComment ref="C221" dT="2025-06-24T18:56:36.35" personId="{016A41CD-7B69-499D-A859-42DFCBB42E45}" id="{6F07C338-0BC5-4DE7-AC9E-F74BA0389F8E}">
    <text>Length of jumper wire to radar head. In general, we use 6' jumpers. If more length is needed, you may change to 20 or 80' jumpers.</text>
  </threadedComment>
  <threadedComment ref="D221" dT="2026-05-19T15:16:26.72" personId="{016A41CD-7B69-499D-A859-42DFCBB42E45}" id="{55162766-572E-44A2-A133-15EF89E80543}">
    <text>Select whether you wish to use Cabinet Cards or an Arc Unit to receive the radar data.</text>
  </threadedComment>
  <threadedComment ref="G221" dT="2025-06-24T19:17:37.01" personId="{016A41CD-7B69-499D-A859-42DFCBB42E45}" id="{D9E89769-E475-4757-A9C4-250A12CBF244}">
    <text>If the intersection is small enough where the diagonal from the Cabinet Pole to the furthest lane that needs detection is less than 120’, an XP21 can be used.</text>
  </threadedComment>
  <threadedComment ref="B248" dT="2025-06-24T18:55:36.42" personId="{016A41CD-7B69-499D-A859-42DFCBB42E45}" id="{8E3450F9-1087-4996-8102-C78FD9EC7766}">
    <text>Number of radar heads that will be used. In general, one radar head per leg of the intersection being detected. GES uses advanced radar heads to replace GES loops. Up to 4 Stop Bar, up to 2 GES.</text>
  </threadedComment>
  <threadedComment ref="C248" dT="2025-06-24T18:56:36.35" personId="{016A41CD-7B69-499D-A859-42DFCBB42E45}" id="{E3B4EAAD-EACF-4B8D-A785-485CB5963A7A}">
    <text>Length of jumper wire to radar head. In general, we use 6' jumpers. If more length is needed, you may change to 20 or 80' jumpers.</text>
  </threadedComment>
  <threadedComment ref="D248" dT="2026-05-19T15:16:26.72" personId="{016A41CD-7B69-499D-A859-42DFCBB42E45}" id="{7B3C8007-1505-47EF-87F4-2E8F841B634B}">
    <text>Select whether you wish to use Cabinet Cards or an Arc Unit to receive the radar data.</text>
  </threadedComment>
  <threadedComment ref="G248" dT="2025-06-24T19:17:37.01" personId="{016A41CD-7B69-499D-A859-42DFCBB42E45}" id="{5874D9FD-9025-4C86-894D-0A2B7772C5A9}">
    <text>If the intersection is small enough where the diagonal from the Cabinet Pole to the furthest lane that needs detection is less than 120’, an XP21 can be used.</text>
  </threadedComment>
</ThreadedComments>
</file>

<file path=xl/threadedComments/threadedComment2.xml><?xml version="1.0" encoding="utf-8"?>
<ThreadedComments xmlns="http://schemas.microsoft.com/office/spreadsheetml/2018/threadedcomments" xmlns:x="http://schemas.openxmlformats.org/spreadsheetml/2006/main">
  <threadedComment ref="B8" dT="2025-06-24T18:55:36.42" personId="{016A41CD-7B69-499D-A859-42DFCBB42E45}" id="{07353651-0BFA-4A0C-838A-1E950BEB1E4D}">
    <text>Number of radar heads that will be used. In general, one radar head per leg of the intersection being detected. GES uses advanced radar heads to replace GES loops. Up to 4 Stop Bar, up to 2 GES.</text>
  </threadedComment>
  <threadedComment ref="C8" dT="2025-06-24T18:56:36.35" personId="{016A41CD-7B69-499D-A859-42DFCBB42E45}" id="{5DA64CBB-6752-4ABB-84B8-852D35D66813}">
    <text>Length of jumper wire to radar head. In general, we use 6' jumpers. If more length is needed, you may change to 20 or 80' jumpers.</text>
  </threadedComment>
  <threadedComment ref="D8" dT="2026-05-19T15:16:26.72" personId="{016A41CD-7B69-499D-A859-42DFCBB42E45}" id="{BF4B1C5C-96DC-4CF2-A83A-4EE48BDFF76D}">
    <text>Select whether you wish to use Cabinet Cards or an Arc Unit to receive the radar data.</text>
  </threadedComment>
  <threadedComment ref="G8" dT="2025-06-24T19:17:37.01" personId="{016A41CD-7B69-499D-A859-42DFCBB42E45}" id="{7AC42EEB-ED16-4870-8FF4-4DCD6A9136C6}">
    <text>If the intersection is small enough where the diagonal from the Cabinet Pole to the furthest lane that needs detection is less than 120’, an XP21 can be used.</text>
  </threadedComment>
  <threadedComment ref="B35" dT="2025-06-24T18:55:36.42" personId="{016A41CD-7B69-499D-A859-42DFCBB42E45}" id="{0335D6C0-E84B-4F62-B22D-59CB80C02475}">
    <text>Number of radar heads that will be used. In general, one radar head per leg of the intersection being detected. GES uses advanced radar heads to replace GES loops. Up to 4 Stop Bar, up to 2 GES.</text>
  </threadedComment>
  <threadedComment ref="C35" dT="2025-06-24T18:56:36.35" personId="{016A41CD-7B69-499D-A859-42DFCBB42E45}" id="{162E973B-A047-43BD-9E2A-DFE84D55BCEA}">
    <text>Length of jumper wire to radar head. In general, we use 6' jumpers. If more length is needed, you may change to 20 or 80' jumpers.</text>
  </threadedComment>
  <threadedComment ref="D35" dT="2026-05-19T15:16:26.72" personId="{016A41CD-7B69-499D-A859-42DFCBB42E45}" id="{C6DA9CAD-9922-4D16-A425-417C96235387}">
    <text>Select whether you wish to use Cabinet Cards or an Arc Unit to receive the radar data.</text>
  </threadedComment>
  <threadedComment ref="G35" dT="2025-06-24T19:17:37.01" personId="{016A41CD-7B69-499D-A859-42DFCBB42E45}" id="{B58D8CB3-232D-4CC1-A4DF-A3EB6932C0C3}">
    <text>If the intersection is small enough where the diagonal from the Cabinet Pole to the furthest lane that needs detection is less than 120’, an XP21 can be used.</text>
  </threadedComment>
  <threadedComment ref="B62" dT="2025-06-24T18:55:36.42" personId="{016A41CD-7B69-499D-A859-42DFCBB42E45}" id="{A9134B45-D4C3-411B-850B-4D43702F2F94}">
    <text>Number of radar heads that will be used. In general, one radar head per leg of the intersection being detected. GES uses advanced radar heads to replace GES loops. Up to 4 Stop Bar, up to 2 GES.</text>
  </threadedComment>
  <threadedComment ref="C62" dT="2025-06-24T18:56:36.35" personId="{016A41CD-7B69-499D-A859-42DFCBB42E45}" id="{45FF74D5-0BD9-45DA-AD52-F4248234461A}">
    <text>Length of jumper wire to radar head. In general, we use 6' jumpers. If more length is needed, you may change to 20 or 80' jumpers.</text>
  </threadedComment>
  <threadedComment ref="D62" dT="2026-05-19T15:16:26.72" personId="{016A41CD-7B69-499D-A859-42DFCBB42E45}" id="{382A6F80-C9F5-4133-BC07-FC18C07FBF49}">
    <text>Select whether you wish to use Cabinet Cards or an Arc Unit to receive the radar data.</text>
  </threadedComment>
  <threadedComment ref="G62" dT="2025-06-24T19:17:37.01" personId="{016A41CD-7B69-499D-A859-42DFCBB42E45}" id="{2221CC9F-2DCB-41EE-9367-9A37AB1F6C57}">
    <text>If the intersection is small enough where the diagonal from the Cabinet Pole to the furthest lane that needs detection is less than 120’, an XP21 can be used.</text>
  </threadedComment>
  <threadedComment ref="B89" dT="2025-06-24T18:55:36.42" personId="{016A41CD-7B69-499D-A859-42DFCBB42E45}" id="{18370084-FCE2-4224-BE9E-3D5865E87666}">
    <text>Number of radar heads that will be used. In general, one radar head per leg of the intersection being detected. GES uses advanced radar heads to replace GES loops. Up to 4 Stop Bar, up to 2 GES.</text>
  </threadedComment>
  <threadedComment ref="C89" dT="2025-06-24T18:56:36.35" personId="{016A41CD-7B69-499D-A859-42DFCBB42E45}" id="{03ACA37D-22E7-4462-89C5-80F959F091DB}">
    <text>Length of jumper wire to radar head. In general, we use 6' jumpers. If more length is needed, you may change to 20 or 80' jumpers.</text>
  </threadedComment>
  <threadedComment ref="D89" dT="2026-05-19T15:16:26.72" personId="{016A41CD-7B69-499D-A859-42DFCBB42E45}" id="{2B69774F-E09B-4A9A-B14A-B51DCCB7F44A}">
    <text>Select whether you wish to use Cabinet Cards or an Arc Unit to receive the radar data.</text>
  </threadedComment>
  <threadedComment ref="G89" dT="2025-06-24T19:17:37.01" personId="{016A41CD-7B69-499D-A859-42DFCBB42E45}" id="{7455DBC8-FFA5-4F7D-BAE6-A9D5F334A2D9}">
    <text>If the intersection is small enough where the diagonal from the Cabinet Pole to the furthest lane that needs detection is less than 120’, an XP21 can be used.</text>
  </threadedComment>
  <threadedComment ref="B116" dT="2025-06-24T18:55:36.42" personId="{016A41CD-7B69-499D-A859-42DFCBB42E45}" id="{BD2CE5E9-A929-4F0E-B498-C36281255D9F}">
    <text>Number of radar heads that will be used. In general, one radar head per leg of the intersection being detected. GES uses advanced radar heads to replace GES loops. Up to 4 Stop Bar, up to 2 GES.</text>
  </threadedComment>
  <threadedComment ref="C116" dT="2025-06-24T18:56:36.35" personId="{016A41CD-7B69-499D-A859-42DFCBB42E45}" id="{ACCA6D8E-E6D0-4FF1-A4B8-44E97477C744}">
    <text>Length of jumper wire to radar head. In general, we use 6' jumpers. If more length is needed, you may change to 20 or 80' jumpers.</text>
  </threadedComment>
  <threadedComment ref="D116" dT="2026-05-19T15:16:26.72" personId="{016A41CD-7B69-499D-A859-42DFCBB42E45}" id="{622F7AAB-E2CC-4A5A-89C0-FCE5E29D4067}">
    <text>Select whether you wish to use Cabinet Cards or an Arc Unit to receive the radar data.</text>
  </threadedComment>
  <threadedComment ref="G116" dT="2025-06-24T19:17:37.01" personId="{016A41CD-7B69-499D-A859-42DFCBB42E45}" id="{4D34480E-D6F1-4B3C-BCD6-CF061D3FD606}">
    <text>If the intersection is small enough where the diagonal from the Cabinet Pole to the furthest lane that needs detection is less than 120’, an XP21 can be used.</text>
  </threadedComment>
  <threadedComment ref="B143" dT="2025-06-24T18:55:36.42" personId="{016A41CD-7B69-499D-A859-42DFCBB42E45}" id="{41F0814F-D974-450D-A9E0-02FAD60753AB}">
    <text>Number of radar heads that will be used. In general, one radar head per leg of the intersection being detected. GES uses advanced radar heads to replace GES loops. Up to 4 Stop Bar, up to 2 GES.</text>
  </threadedComment>
  <threadedComment ref="C143" dT="2025-06-24T18:56:36.35" personId="{016A41CD-7B69-499D-A859-42DFCBB42E45}" id="{D7D6F615-803B-459C-80B3-FE90118A9928}">
    <text>Length of jumper wire to radar head. In general, we use 6' jumpers. If more length is needed, you may change to 20 or 80' jumpers.</text>
  </threadedComment>
  <threadedComment ref="D143" dT="2026-05-19T15:16:26.72" personId="{016A41CD-7B69-499D-A859-42DFCBB42E45}" id="{91772409-3D3D-478D-AB1E-BCFE346629AE}">
    <text>Select whether you wish to use Cabinet Cards or an Arc Unit to receive the radar data.</text>
  </threadedComment>
  <threadedComment ref="G143" dT="2025-06-24T19:17:37.01" personId="{016A41CD-7B69-499D-A859-42DFCBB42E45}" id="{B3AB97DB-76EE-498D-A2B0-F1F792B328C2}">
    <text>If the intersection is small enough where the diagonal from the Cabinet Pole to the furthest lane that needs detection is less than 120’, an XP21 can be used.</text>
  </threadedComment>
  <threadedComment ref="B170" dT="2025-06-24T18:55:36.42" personId="{016A41CD-7B69-499D-A859-42DFCBB42E45}" id="{CCEB7567-0D02-4DDA-B2C2-AE1438DEDEB6}">
    <text>Number of radar heads that will be used. In general, one radar head per leg of the intersection being detected. GES uses advanced radar heads to replace GES loops. Up to 4 Stop Bar, up to 2 GES.</text>
  </threadedComment>
  <threadedComment ref="C170" dT="2025-06-24T18:56:36.35" personId="{016A41CD-7B69-499D-A859-42DFCBB42E45}" id="{903BB9D7-F304-4E7A-8429-7FF634023707}">
    <text>Length of jumper wire to radar head. In general, we use 6' jumpers. If more length is needed, you may change to 20 or 80' jumpers.</text>
  </threadedComment>
  <threadedComment ref="D170" dT="2026-05-19T15:16:26.72" personId="{016A41CD-7B69-499D-A859-42DFCBB42E45}" id="{FFFCC187-AC39-41BD-A800-B8B7583307A4}">
    <text>Select whether you wish to use Cabinet Cards or an Arc Unit to receive the radar data.</text>
  </threadedComment>
  <threadedComment ref="G170" dT="2025-06-24T19:17:37.01" personId="{016A41CD-7B69-499D-A859-42DFCBB42E45}" id="{8D525225-C632-4D06-8363-D0719FBAE2AF}">
    <text>If the intersection is small enough where the diagonal from the Cabinet Pole to the furthest lane that needs detection is less than 120’, an XP21 can be used.</text>
  </threadedComment>
  <threadedComment ref="B197" dT="2025-06-24T18:55:36.42" personId="{016A41CD-7B69-499D-A859-42DFCBB42E45}" id="{8C9605A2-839D-458A-9898-C9E5A95F359B}">
    <text>Number of radar heads that will be used. In general, one radar head per leg of the intersection being detected. GES uses advanced radar heads to replace GES loops. Up to 4 Stop Bar, up to 2 GES.</text>
  </threadedComment>
  <threadedComment ref="C197" dT="2025-06-24T18:56:36.35" personId="{016A41CD-7B69-499D-A859-42DFCBB42E45}" id="{6F1497DB-459C-4CC0-B9D1-B19ED3CC224A}">
    <text>Length of jumper wire to radar head. In general, we use 6' jumpers. If more length is needed, you may change to 20 or 80' jumpers.</text>
  </threadedComment>
  <threadedComment ref="D197" dT="2026-05-19T15:16:26.72" personId="{016A41CD-7B69-499D-A859-42DFCBB42E45}" id="{521FC5CF-68FF-4520-89BF-907CE7F30151}">
    <text>Select whether you wish to use Cabinet Cards or an Arc Unit to receive the radar data.</text>
  </threadedComment>
  <threadedComment ref="G197" dT="2025-06-24T19:17:37.01" personId="{016A41CD-7B69-499D-A859-42DFCBB42E45}" id="{E4404ABC-F60F-4BAA-909F-DADF966AB4C6}">
    <text>If the intersection is small enough where the diagonal from the Cabinet Pole to the furthest lane that needs detection is less than 120’, an XP21 can be used.</text>
  </threadedComment>
  <threadedComment ref="B224" dT="2025-06-24T18:55:36.42" personId="{016A41CD-7B69-499D-A859-42DFCBB42E45}" id="{3A5A9C7A-016E-4F2C-974E-91D1D74D3476}">
    <text>Number of radar heads that will be used. In general, one radar head per leg of the intersection being detected. GES uses advanced radar heads to replace GES loops. Up to 4 Stop Bar, up to 2 GES.</text>
  </threadedComment>
  <threadedComment ref="C224" dT="2025-06-24T18:56:36.35" personId="{016A41CD-7B69-499D-A859-42DFCBB42E45}" id="{DDB32A94-5EC1-4D10-A562-683C2EDBEB1D}">
    <text>Length of jumper wire to radar head. In general, we use 6' jumpers. If more length is needed, you may change to 20 or 80' jumpers.</text>
  </threadedComment>
  <threadedComment ref="D224" dT="2026-05-19T15:16:26.72" personId="{016A41CD-7B69-499D-A859-42DFCBB42E45}" id="{C7CAAA70-86AA-404F-81A4-4F6E2C02AEA1}">
    <text>Select whether you wish to use Cabinet Cards or an Arc Unit to receive the radar data.</text>
  </threadedComment>
  <threadedComment ref="G224" dT="2025-06-24T19:17:37.01" personId="{016A41CD-7B69-499D-A859-42DFCBB42E45}" id="{3F3AEC1B-E1A0-4B6E-85E2-E3D7400CF324}">
    <text>If the intersection is small enough where the diagonal from the Cabinet Pole to the furthest lane that needs detection is less than 120’, an XP21 can be used.</text>
  </threadedComment>
  <threadedComment ref="B251" dT="2025-06-24T18:55:36.42" personId="{016A41CD-7B69-499D-A859-42DFCBB42E45}" id="{9F5C5038-281D-44EB-9876-67F4EAD11408}">
    <text>Number of radar heads that will be used. In general, one radar head per leg of the intersection being detected. GES uses advanced radar heads to replace GES loops. Up to 4 Stop Bar, up to 2 GES.</text>
  </threadedComment>
  <threadedComment ref="C251" dT="2025-06-24T18:56:36.35" personId="{016A41CD-7B69-499D-A859-42DFCBB42E45}" id="{F7A679C1-5DC6-47C7-9A2C-DDF50A482C7E}">
    <text>Length of jumper wire to radar head. In general, we use 6' jumpers. If more length is needed, you may change to 20 or 80' jumpers.</text>
  </threadedComment>
  <threadedComment ref="D251" dT="2026-05-19T15:16:26.72" personId="{016A41CD-7B69-499D-A859-42DFCBB42E45}" id="{E1D988DA-8352-4DE3-B160-A4A7A138E5AB}">
    <text>Select whether you wish to use Cabinet Cards or an Arc Unit to receive the radar data.</text>
  </threadedComment>
  <threadedComment ref="G251" dT="2025-06-24T19:17:37.01" personId="{016A41CD-7B69-499D-A859-42DFCBB42E45}" id="{8F7669B5-7D2A-41DC-812C-483DE6691F05}">
    <text>If the intersection is small enough where the diagonal from the Cabinet Pole to the furthest lane that needs detection is less than 120’, an XP21 can be used.</text>
  </threadedComment>
  <threadedComment ref="B278" dT="2025-06-24T18:55:36.42" personId="{016A41CD-7B69-499D-A859-42DFCBB42E45}" id="{98D82565-95BC-4FD0-9C87-1F86B577AAAF}">
    <text>Number of radar heads that will be used. In general, one radar head per leg of the intersection being detected. GES uses advanced radar heads to replace GES loops. Up to 4 Stop Bar, up to 2 GES.</text>
  </threadedComment>
  <threadedComment ref="C278" dT="2025-06-24T18:56:36.35" personId="{016A41CD-7B69-499D-A859-42DFCBB42E45}" id="{90B274CD-B25C-4C97-B363-94960BB1B512}">
    <text>Length of jumper wire to radar head. In general, we use 6' jumpers. If more length is needed, you may change to 20 or 80' jumpers.</text>
  </threadedComment>
  <threadedComment ref="D278" dT="2026-05-19T15:16:26.72" personId="{016A41CD-7B69-499D-A859-42DFCBB42E45}" id="{A6B05E8E-C27C-4E63-8D0E-8A567BB8EE60}">
    <text>Select whether you wish to use Cabinet Cards or an Arc Unit to receive the radar data.</text>
  </threadedComment>
  <threadedComment ref="G278" dT="2025-06-24T19:17:37.01" personId="{016A41CD-7B69-499D-A859-42DFCBB42E45}" id="{47AB4A6C-844C-42B0-A2F3-DBAE78582DDB}">
    <text>If the intersection is small enough where the diagonal from the Cabinet Pole to the furthest lane that needs detection is less than 120’, an XP21 can be used.</text>
  </threadedComment>
  <threadedComment ref="B307" dT="2025-06-24T18:55:36.42" personId="{016A41CD-7B69-499D-A859-42DFCBB42E45}" id="{E656AFF1-CC9B-4A0C-BCA0-3551EE829E4D}">
    <text>Number of radar heads that will be used. In general, one radar head per leg of the intersection being detected. GES uses advanced radar heads to replace GES loops. Up to 4 Stop Bar, up to 2 GES.</text>
  </threadedComment>
  <threadedComment ref="C307" dT="2025-06-24T18:56:36.35" personId="{016A41CD-7B69-499D-A859-42DFCBB42E45}" id="{0D9C537C-4D23-4BA0-B19C-C9212A7495BB}">
    <text>Length of jumper wire to radar head. In general, we use 6' jumpers. If more length is needed, you may change to 20 or 80' jumpers.</text>
  </threadedComment>
  <threadedComment ref="D307" dT="2026-05-19T15:16:26.72" personId="{016A41CD-7B69-499D-A859-42DFCBB42E45}" id="{EBF502B6-E869-46C4-8E65-0BE2748FE20A}">
    <text>Select whether you wish to use Cabinet Cards or an Arc Unit to receive the radar data.</text>
  </threadedComment>
  <threadedComment ref="G307" dT="2025-06-24T19:17:37.01" personId="{016A41CD-7B69-499D-A859-42DFCBB42E45}" id="{5D3748B3-3606-41D7-9574-AF57BD90C9D4}">
    <text>If the intersection is small enough where the diagonal from the Cabinet Pole to the furthest lane that needs detection is less than 120’, an XP21 can be used.</text>
  </threadedComment>
  <threadedComment ref="B334" dT="2025-06-24T18:55:36.42" personId="{016A41CD-7B69-499D-A859-42DFCBB42E45}" id="{039BD898-7136-4186-8F8D-AE032F065A41}">
    <text>Number of radar heads that will be used. In general, one radar head per leg of the intersection being detected. GES uses advanced radar heads to replace GES loops. Up to 4 Stop Bar, up to 2 GES.</text>
  </threadedComment>
  <threadedComment ref="C334" dT="2025-06-24T18:56:36.35" personId="{016A41CD-7B69-499D-A859-42DFCBB42E45}" id="{92683437-A0F4-4C86-BFA4-A14B08296B82}">
    <text>Length of jumper wire to radar head. In general, we use 6' jumpers. If more length is needed, you may change to 20 or 80' jumpers.</text>
  </threadedComment>
  <threadedComment ref="D334" dT="2026-05-19T15:16:26.72" personId="{016A41CD-7B69-499D-A859-42DFCBB42E45}" id="{260E7819-D638-46C9-9FA0-888DDD779E91}">
    <text>Select whether you wish to use Cabinet Cards or an Arc Unit to receive the radar data.</text>
  </threadedComment>
  <threadedComment ref="G334" dT="2025-06-24T19:17:37.01" personId="{016A41CD-7B69-499D-A859-42DFCBB42E45}" id="{2B6F8B9F-061B-45B4-A37F-8E6D78DB2927}">
    <text>If the intersection is small enough where the diagonal from the Cabinet Pole to the furthest lane that needs detection is less than 120’, an XP21 can be used.</text>
  </threadedComment>
  <threadedComment ref="B361" dT="2025-06-24T18:55:36.42" personId="{016A41CD-7B69-499D-A859-42DFCBB42E45}" id="{EBCF015F-A5DD-424F-99C8-449935F91C28}">
    <text>Number of radar heads that will be used. In general, one radar head per leg of the intersection being detected. GES uses advanced radar heads to replace GES loops. Up to 4 Stop Bar, up to 2 GES.</text>
  </threadedComment>
  <threadedComment ref="C361" dT="2025-06-24T18:56:36.35" personId="{016A41CD-7B69-499D-A859-42DFCBB42E45}" id="{0DFAA004-47E8-45E4-902E-F638DB0F6149}">
    <text>Length of jumper wire to radar head. In general, we use 6' jumpers. If more length is needed, you may change to 20 or 80' jumpers.</text>
  </threadedComment>
  <threadedComment ref="D361" dT="2026-05-19T15:16:26.72" personId="{016A41CD-7B69-499D-A859-42DFCBB42E45}" id="{465FA576-3046-43E4-857C-8E84EC138E8E}">
    <text>Select whether you wish to use Cabinet Cards or an Arc Unit to receive the radar data.</text>
  </threadedComment>
  <threadedComment ref="G361" dT="2025-06-24T19:17:37.01" personId="{016A41CD-7B69-499D-A859-42DFCBB42E45}" id="{127C80EF-57E0-4D92-A815-ED7DA8EE14B5}">
    <text>If the intersection is small enough where the diagonal from the Cabinet Pole to the furthest lane that needs detection is less than 120’, an XP21 can be used.</text>
  </threadedComment>
  <threadedComment ref="B388" dT="2025-06-24T18:55:36.42" personId="{016A41CD-7B69-499D-A859-42DFCBB42E45}" id="{0837E6E4-E5CB-41FC-AC6F-B5FEEC43D2F5}">
    <text>Number of radar heads that will be used. In general, one radar head per leg of the intersection being detected. GES uses advanced radar heads to replace GES loops. Up to 4 Stop Bar, up to 2 GES.</text>
  </threadedComment>
  <threadedComment ref="C388" dT="2025-06-24T18:56:36.35" personId="{016A41CD-7B69-499D-A859-42DFCBB42E45}" id="{7E279B0A-FA0A-4E36-A8E0-1FE2E25BD293}">
    <text>Length of jumper wire to radar head. In general, we use 6' jumpers. If more length is needed, you may change to 20 or 80' jumpers.</text>
  </threadedComment>
  <threadedComment ref="D388" dT="2026-05-19T15:16:26.72" personId="{016A41CD-7B69-499D-A859-42DFCBB42E45}" id="{FBF3102A-67A6-466C-891C-F477FA86FD82}">
    <text>Select whether you wish to use Cabinet Cards or an Arc Unit to receive the radar data.</text>
  </threadedComment>
  <threadedComment ref="G388" dT="2025-06-24T19:17:37.01" personId="{016A41CD-7B69-499D-A859-42DFCBB42E45}" id="{0D578ADC-5ECF-4553-BFD1-CE80ED7BBE01}">
    <text>If the intersection is small enough where the diagonal from the Cabinet Pole to the furthest lane that needs detection is less than 120’, an XP21 can be used.</text>
  </threadedComment>
  <threadedComment ref="B415" dT="2025-06-24T18:55:36.42" personId="{016A41CD-7B69-499D-A859-42DFCBB42E45}" id="{2FA1556C-9BE0-4B07-8211-07DFBEC9A70F}">
    <text>Number of radar heads that will be used. In general, one radar head per leg of the intersection being detected. GES uses advanced radar heads to replace GES loops. Up to 4 Stop Bar, up to 2 GES.</text>
  </threadedComment>
  <threadedComment ref="C415" dT="2025-06-24T18:56:36.35" personId="{016A41CD-7B69-499D-A859-42DFCBB42E45}" id="{0283178E-BBF7-4857-9A40-71F43C46683E}">
    <text>Length of jumper wire to radar head. In general, we use 6' jumpers. If more length is needed, you may change to 20 or 80' jumpers.</text>
  </threadedComment>
  <threadedComment ref="D415" dT="2026-05-19T15:16:26.72" personId="{016A41CD-7B69-499D-A859-42DFCBB42E45}" id="{CAB7659C-51A1-4FC1-8893-1BF3F1A0D9C5}">
    <text>Select whether you wish to use Cabinet Cards or an Arc Unit to receive the radar data.</text>
  </threadedComment>
  <threadedComment ref="G415" dT="2025-06-24T19:17:37.01" personId="{016A41CD-7B69-499D-A859-42DFCBB42E45}" id="{09E75A41-F695-49A5-BF8B-2882D96859EC}">
    <text>If the intersection is small enough where the diagonal from the Cabinet Pole to the furthest lane that needs detection is less than 120’, an XP21 can be used.</text>
  </threadedComment>
  <threadedComment ref="B442" dT="2025-06-24T18:55:36.42" personId="{016A41CD-7B69-499D-A859-42DFCBB42E45}" id="{596BDCBB-2371-4302-834E-600602BC6F58}">
    <text>Number of radar heads that will be used. In general, one radar head per leg of the intersection being detected. GES uses advanced radar heads to replace GES loops. Up to 4 Stop Bar, up to 2 GES.</text>
  </threadedComment>
  <threadedComment ref="C442" dT="2025-06-24T18:56:36.35" personId="{016A41CD-7B69-499D-A859-42DFCBB42E45}" id="{9A48A4F3-D9C9-4168-B326-C42F15FF5454}">
    <text>Length of jumper wire to radar head. In general, we use 6' jumpers. If more length is needed, you may change to 20 or 80' jumpers.</text>
  </threadedComment>
  <threadedComment ref="D442" dT="2026-05-19T15:16:26.72" personId="{016A41CD-7B69-499D-A859-42DFCBB42E45}" id="{AA0C7DE5-1B3F-4601-9F35-6F1047DC6089}">
    <text>Select whether you wish to use Cabinet Cards or an Arc Unit to receive the radar data.</text>
  </threadedComment>
  <threadedComment ref="G442" dT="2025-06-24T19:17:37.01" personId="{016A41CD-7B69-499D-A859-42DFCBB42E45}" id="{7BACF550-0073-4661-B8D6-2DA0891E5CF4}">
    <text>If the intersection is small enough where the diagonal from the Cabinet Pole to the furthest lane that needs detection is less than 120’, an XP21 can be used.</text>
  </threadedComment>
  <threadedComment ref="B469" dT="2025-06-24T18:55:36.42" personId="{016A41CD-7B69-499D-A859-42DFCBB42E45}" id="{2EDB3C5F-2A18-46E9-9B3F-6517A7398E37}">
    <text>Number of radar heads that will be used. In general, one radar head per leg of the intersection being detected. GES uses advanced radar heads to replace GES loops. Up to 4 Stop Bar, up to 2 GES.</text>
  </threadedComment>
  <threadedComment ref="C469" dT="2025-06-24T18:56:36.35" personId="{016A41CD-7B69-499D-A859-42DFCBB42E45}" id="{F0588F62-85FF-43FB-ACF6-E24E66C4FDA0}">
    <text>Length of jumper wire to radar head. In general, we use 6' jumpers. If more length is needed, you may change to 20 or 80' jumpers.</text>
  </threadedComment>
  <threadedComment ref="D469" dT="2026-05-19T15:16:26.72" personId="{016A41CD-7B69-499D-A859-42DFCBB42E45}" id="{B05C6897-9E22-4A45-9CB4-775FB90BAF18}">
    <text>Select whether you wish to use Cabinet Cards or an Arc Unit to receive the radar data.</text>
  </threadedComment>
  <threadedComment ref="G469" dT="2025-06-24T19:17:37.01" personId="{016A41CD-7B69-499D-A859-42DFCBB42E45}" id="{9AA34947-E440-4A4D-954A-4F42C17055F0}">
    <text>If the intersection is small enough where the diagonal from the Cabinet Pole to the furthest lane that needs detection is less than 120’, an XP21 can be used.</text>
  </threadedComment>
  <threadedComment ref="B496" dT="2025-06-24T18:55:36.42" personId="{016A41CD-7B69-499D-A859-42DFCBB42E45}" id="{92DC786E-667E-4260-A9BD-ABE8615820B7}">
    <text>Number of radar heads that will be used. In general, one radar head per leg of the intersection being detected. GES uses advanced radar heads to replace GES loops. Up to 4 Stop Bar, up to 2 GES.</text>
  </threadedComment>
  <threadedComment ref="C496" dT="2025-06-24T18:56:36.35" personId="{016A41CD-7B69-499D-A859-42DFCBB42E45}" id="{73151BAC-D85E-4BEA-8031-4A3F48A765F9}">
    <text>Length of jumper wire to radar head. In general, we use 6' jumpers. If more length is needed, you may change to 20 or 80' jumpers.</text>
  </threadedComment>
  <threadedComment ref="D496" dT="2026-05-19T15:16:26.72" personId="{016A41CD-7B69-499D-A859-42DFCBB42E45}" id="{EF898472-D02C-477C-8B9E-1499400A043F}">
    <text>Select whether you wish to use Cabinet Cards or an Arc Unit to receive the radar data.</text>
  </threadedComment>
  <threadedComment ref="G496" dT="2025-06-24T19:17:37.01" personId="{016A41CD-7B69-499D-A859-42DFCBB42E45}" id="{0AB2C48B-5A8A-4964-BAFD-4040784D578E}">
    <text>If the intersection is small enough where the diagonal from the Cabinet Pole to the furthest lane that needs detection is less than 120’, an XP21 can be used.</text>
  </threadedComment>
  <threadedComment ref="B523" dT="2025-06-24T18:55:36.42" personId="{016A41CD-7B69-499D-A859-42DFCBB42E45}" id="{C1B48333-7C8A-4EC6-B579-409570CB68A0}">
    <text>Number of radar heads that will be used. In general, one radar head per leg of the intersection being detected. GES uses advanced radar heads to replace GES loops. Up to 4 Stop Bar, up to 2 GES.</text>
  </threadedComment>
  <threadedComment ref="C523" dT="2025-06-24T18:56:36.35" personId="{016A41CD-7B69-499D-A859-42DFCBB42E45}" id="{60B5DF70-308F-4295-84C2-BA355F8FC358}">
    <text>Length of jumper wire to radar head. In general, we use 6' jumpers. If more length is needed, you may change to 20 or 80' jumpers.</text>
  </threadedComment>
  <threadedComment ref="D523" dT="2026-05-19T15:16:26.72" personId="{016A41CD-7B69-499D-A859-42DFCBB42E45}" id="{87CE7201-CDE0-4108-B3B8-A5D253EF79A3}">
    <text>Select whether you wish to use Cabinet Cards or an Arc Unit to receive the radar data.</text>
  </threadedComment>
  <threadedComment ref="G523" dT="2025-06-24T19:17:37.01" personId="{016A41CD-7B69-499D-A859-42DFCBB42E45}" id="{1984AB56-3875-4A3A-9355-0428588A0343}">
    <text>If the intersection is small enough where the diagonal from the Cabinet Pole to the furthest lane that needs detection is less than 120’, an XP21 can be used.</text>
  </threadedComment>
  <threadedComment ref="B552" dT="2025-06-24T18:55:36.42" personId="{016A41CD-7B69-499D-A859-42DFCBB42E45}" id="{99320062-6005-40EE-A694-6161B4FCCDEF}">
    <text>Number of radar heads that will be used. In general, one radar head per leg of the intersection being detected. GES uses advanced radar heads to replace GES loops. Up to 4 Stop Bar, up to 2 GES.</text>
  </threadedComment>
  <threadedComment ref="C552" dT="2025-06-24T18:56:36.35" personId="{016A41CD-7B69-499D-A859-42DFCBB42E45}" id="{10780AFB-6028-467E-9362-8BEC966A9863}">
    <text>Length of jumper wire to radar head. In general, we use 6' jumpers. If more length is needed, you may change to 20 or 80' jumpers.</text>
  </threadedComment>
  <threadedComment ref="D552" dT="2026-05-19T15:16:26.72" personId="{016A41CD-7B69-499D-A859-42DFCBB42E45}" id="{15FE2DF8-509C-4F23-96FA-76D28F07B654}">
    <text>Select whether you wish to use Cabinet Cards or an Arc Unit to receive the radar data.</text>
  </threadedComment>
  <threadedComment ref="G552" dT="2025-06-24T19:17:37.01" personId="{016A41CD-7B69-499D-A859-42DFCBB42E45}" id="{2C3E684A-CE8A-43EF-9F3F-23C639DE9AE6}">
    <text>If the intersection is small enough where the diagonal from the Cabinet Pole to the furthest lane that needs detection is less than 120’, an XP21 can be used.</text>
  </threadedComment>
  <threadedComment ref="B579" dT="2025-06-24T18:55:36.42" personId="{016A41CD-7B69-499D-A859-42DFCBB42E45}" id="{EC3576BD-BBDE-4798-B733-875A9F98DCC2}">
    <text>Number of radar heads that will be used. In general, one radar head per leg of the intersection being detected. GES uses advanced radar heads to replace GES loops. Up to 4 Stop Bar, up to 2 GES.</text>
  </threadedComment>
  <threadedComment ref="C579" dT="2025-06-24T18:56:36.35" personId="{016A41CD-7B69-499D-A859-42DFCBB42E45}" id="{98E09529-3D18-4FCC-8264-11FBC353C068}">
    <text>Length of jumper wire to radar head. In general, we use 6' jumpers. If more length is needed, you may change to 20 or 80' jumpers.</text>
  </threadedComment>
  <threadedComment ref="D579" dT="2026-05-19T15:16:26.72" personId="{016A41CD-7B69-499D-A859-42DFCBB42E45}" id="{06C274BF-06EE-4E14-9817-40476036DE81}">
    <text>Select whether you wish to use Cabinet Cards or an Arc Unit to receive the radar data.</text>
  </threadedComment>
  <threadedComment ref="G579" dT="2025-06-24T19:17:37.01" personId="{016A41CD-7B69-499D-A859-42DFCBB42E45}" id="{5654BC1A-703F-4E3F-A3FE-33F1886BF11A}">
    <text>If the intersection is small enough where the diagonal from the Cabinet Pole to the furthest lane that needs detection is less than 120’, an XP21 can be used.</text>
  </threadedComment>
  <threadedComment ref="B606" dT="2025-06-24T18:55:36.42" personId="{016A41CD-7B69-499D-A859-42DFCBB42E45}" id="{B220263F-7400-42EB-86B1-5993CA72CA69}">
    <text>Number of radar heads that will be used. In general, one radar head per leg of the intersection being detected. GES uses advanced radar heads to replace GES loops. Up to 4 Stop Bar, up to 2 GES.</text>
  </threadedComment>
  <threadedComment ref="C606" dT="2025-06-24T18:56:36.35" personId="{016A41CD-7B69-499D-A859-42DFCBB42E45}" id="{536C0AE7-B372-4369-98A1-37BA64CB2821}">
    <text>Length of jumper wire to radar head. In general, we use 6' jumpers. If more length is needed, you may change to 20 or 80' jumpers.</text>
  </threadedComment>
  <threadedComment ref="D606" dT="2026-05-19T15:16:26.72" personId="{016A41CD-7B69-499D-A859-42DFCBB42E45}" id="{AB3F5317-BB20-4B09-8072-0D19A6476D05}">
    <text>Select whether you wish to use Cabinet Cards or an Arc Unit to receive the radar data.</text>
  </threadedComment>
  <threadedComment ref="G606" dT="2025-06-24T19:17:37.01" personId="{016A41CD-7B69-499D-A859-42DFCBB42E45}" id="{494270F7-A021-44A5-9FF4-9986662F4B82}">
    <text>If the intersection is small enough where the diagonal from the Cabinet Pole to the furthest lane that needs detection is less than 120’, an XP21 can be used.</text>
  </threadedComment>
  <threadedComment ref="B633" dT="2025-06-24T18:55:36.42" personId="{016A41CD-7B69-499D-A859-42DFCBB42E45}" id="{079E535A-790E-412A-A776-41799A0104CF}">
    <text>Number of radar heads that will be used. In general, one radar head per leg of the intersection being detected. GES uses advanced radar heads to replace GES loops. Up to 4 Stop Bar, up to 2 GES.</text>
  </threadedComment>
  <threadedComment ref="C633" dT="2025-06-24T18:56:36.35" personId="{016A41CD-7B69-499D-A859-42DFCBB42E45}" id="{454C0063-4707-4C8B-AA77-AA75D9FA10EB}">
    <text>Length of jumper wire to radar head. In general, we use 6' jumpers. If more length is needed, you may change to 20 or 80' jumpers.</text>
  </threadedComment>
  <threadedComment ref="D633" dT="2026-05-19T15:16:26.72" personId="{016A41CD-7B69-499D-A859-42DFCBB42E45}" id="{3307F9C7-C3EC-4BD8-B7AC-190DF1819D1B}">
    <text>Select whether you wish to use Cabinet Cards or an Arc Unit to receive the radar data.</text>
  </threadedComment>
  <threadedComment ref="G633" dT="2025-06-24T19:17:37.01" personId="{016A41CD-7B69-499D-A859-42DFCBB42E45}" id="{30748A45-CBFD-4040-93E0-1A83021DF430}">
    <text>If the intersection is small enough where the diagonal from the Cabinet Pole to the furthest lane that needs detection is less than 120’, an XP21 can be used.</text>
  </threadedComment>
  <threadedComment ref="B660" dT="2025-06-24T18:55:36.42" personId="{016A41CD-7B69-499D-A859-42DFCBB42E45}" id="{EEC8146B-095F-4538-95AA-2B746005D81C}">
    <text>Number of radar heads that will be used. In general, one radar head per leg of the intersection being detected. GES uses advanced radar heads to replace GES loops. Up to 4 Stop Bar, up to 2 GES.</text>
  </threadedComment>
  <threadedComment ref="C660" dT="2025-06-24T18:56:36.35" personId="{016A41CD-7B69-499D-A859-42DFCBB42E45}" id="{3BD1B671-849B-467A-8255-A166EFD81DA1}">
    <text>Length of jumper wire to radar head. In general, we use 6' jumpers. If more length is needed, you may change to 20 or 80' jumpers.</text>
  </threadedComment>
  <threadedComment ref="D660" dT="2026-05-19T15:16:26.72" personId="{016A41CD-7B69-499D-A859-42DFCBB42E45}" id="{68E571B1-26B4-4CE7-AF42-EC6782A3FB7F}">
    <text>Select whether you wish to use Cabinet Cards or an Arc Unit to receive the radar data.</text>
  </threadedComment>
  <threadedComment ref="G660" dT="2025-06-24T19:17:37.01" personId="{016A41CD-7B69-499D-A859-42DFCBB42E45}" id="{0F507BB4-2D60-4644-8823-B1C63618677E}">
    <text>If the intersection is small enough where the diagonal from the Cabinet Pole to the furthest lane that needs detection is less than 120’, an XP21 can be used.</text>
  </threadedComment>
  <threadedComment ref="B687" dT="2025-06-24T18:55:36.42" personId="{016A41CD-7B69-499D-A859-42DFCBB42E45}" id="{F23EFAEE-4994-40DF-BB5C-160457BB376C}">
    <text>Number of radar heads that will be used. In general, one radar head per leg of the intersection being detected. GES uses advanced radar heads to replace GES loops. Up to 4 Stop Bar, up to 2 GES.</text>
  </threadedComment>
  <threadedComment ref="C687" dT="2025-06-24T18:56:36.35" personId="{016A41CD-7B69-499D-A859-42DFCBB42E45}" id="{D878C708-DA9F-4674-A996-9C9B59D4840C}">
    <text>Length of jumper wire to radar head. In general, we use 6' jumpers. If more length is needed, you may change to 20 or 80' jumpers.</text>
  </threadedComment>
  <threadedComment ref="D687" dT="2026-05-19T15:16:26.72" personId="{016A41CD-7B69-499D-A859-42DFCBB42E45}" id="{5C60E5F6-2A95-4C89-8947-DC67B7FABD82}">
    <text>Select whether you wish to use Cabinet Cards or an Arc Unit to receive the radar data.</text>
  </threadedComment>
  <threadedComment ref="G687" dT="2025-06-24T19:17:37.01" personId="{016A41CD-7B69-499D-A859-42DFCBB42E45}" id="{9C93B1CF-27FB-40E6-B260-A0DDADC789AA}">
    <text>If the intersection is small enough where the diagonal from the Cabinet Pole to the furthest lane that needs detection is less than 120’, an XP21 can be used.</text>
  </threadedComment>
  <threadedComment ref="B714" dT="2025-06-24T18:55:36.42" personId="{016A41CD-7B69-499D-A859-42DFCBB42E45}" id="{1B700FB4-4EB4-4F30-A095-14361A24BB80}">
    <text>Number of radar heads that will be used. In general, one radar head per leg of the intersection being detected. GES uses advanced radar heads to replace GES loops. Up to 4 Stop Bar, up to 2 GES.</text>
  </threadedComment>
  <threadedComment ref="C714" dT="2025-06-24T18:56:36.35" personId="{016A41CD-7B69-499D-A859-42DFCBB42E45}" id="{7D639A59-7012-4B98-AF23-74FFCC34DFBE}">
    <text>Length of jumper wire to radar head. In general, we use 6' jumpers. If more length is needed, you may change to 20 or 80' jumpers.</text>
  </threadedComment>
  <threadedComment ref="D714" dT="2026-05-19T15:16:26.72" personId="{016A41CD-7B69-499D-A859-42DFCBB42E45}" id="{CD778CC2-B938-4310-B5E0-CA5E2C249F78}">
    <text>Select whether you wish to use Cabinet Cards or an Arc Unit to receive the radar data.</text>
  </threadedComment>
  <threadedComment ref="G714" dT="2025-06-24T19:17:37.01" personId="{016A41CD-7B69-499D-A859-42DFCBB42E45}" id="{6D501352-CF2E-47E6-9E54-3019B198108F}">
    <text>If the intersection is small enough where the diagonal from the Cabinet Pole to the furthest lane that needs detection is less than 120’, an XP21 can be used.</text>
  </threadedComment>
  <threadedComment ref="B741" dT="2025-06-24T18:55:36.42" personId="{016A41CD-7B69-499D-A859-42DFCBB42E45}" id="{88E5CA93-248A-4F8F-8955-3483F972E885}">
    <text>Number of radar heads that will be used. In general, one radar head per leg of the intersection being detected. GES uses advanced radar heads to replace GES loops. Up to 4 Stop Bar, up to 2 GES.</text>
  </threadedComment>
  <threadedComment ref="C741" dT="2025-06-24T18:56:36.35" personId="{016A41CD-7B69-499D-A859-42DFCBB42E45}" id="{3E3FC3F8-5E0E-40F5-932B-7BBDD014F3D8}">
    <text>Length of jumper wire to radar head. In general, we use 6' jumpers. If more length is needed, you may change to 20 or 80' jumpers.</text>
  </threadedComment>
  <threadedComment ref="D741" dT="2026-05-19T15:16:26.72" personId="{016A41CD-7B69-499D-A859-42DFCBB42E45}" id="{02867CC9-405F-4918-A6B8-3743D80D6148}">
    <text>Select whether you wish to use Cabinet Cards or an Arc Unit to receive the radar data.</text>
  </threadedComment>
  <threadedComment ref="G741" dT="2025-06-24T19:17:37.01" personId="{016A41CD-7B69-499D-A859-42DFCBB42E45}" id="{023B9CED-A0A8-44CA-8EA8-AE48CAD758F6}">
    <text>If the intersection is small enough where the diagonal from the Cabinet Pole to the furthest lane that needs detection is less than 120’, an XP21 can be used.</text>
  </threadedComment>
</ThreadedComments>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 Id="rId4" Type="http://schemas.microsoft.com/office/2017/10/relationships/threadedComment" Target="../threadedComments/threadedComment2.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97"/>
  <sheetViews>
    <sheetView tabSelected="1" zoomScaleNormal="100" workbookViewId="0">
      <selection activeCell="L5" sqref="L5"/>
    </sheetView>
  </sheetViews>
  <sheetFormatPr defaultRowHeight="14.4" x14ac:dyDescent="0.3"/>
  <cols>
    <col min="1" max="1" width="26.44140625" customWidth="1"/>
    <col min="2" max="2" width="28" customWidth="1"/>
    <col min="3" max="3" width="27.44140625" customWidth="1"/>
    <col min="4" max="4" width="24.44140625" bestFit="1" customWidth="1"/>
    <col min="5" max="5" width="16.5546875" customWidth="1"/>
    <col min="6" max="6" width="18.88671875" customWidth="1"/>
    <col min="7" max="7" width="20.44140625" customWidth="1"/>
    <col min="8" max="8" width="16" customWidth="1"/>
    <col min="9" max="9" width="11.6640625" hidden="1" customWidth="1"/>
    <col min="10" max="10" width="9.109375" hidden="1" customWidth="1"/>
    <col min="12" max="12" width="40.33203125" customWidth="1"/>
    <col min="13" max="13" width="14.44140625" bestFit="1" customWidth="1"/>
  </cols>
  <sheetData>
    <row r="1" spans="1:12" ht="19.5" customHeight="1" x14ac:dyDescent="0.35">
      <c r="A1" s="14"/>
      <c r="B1" t="s">
        <v>53</v>
      </c>
      <c r="C1" s="8" t="s">
        <v>7</v>
      </c>
      <c r="D1" s="13"/>
      <c r="F1" s="72" t="s">
        <v>116</v>
      </c>
      <c r="G1" s="72"/>
      <c r="H1" s="72"/>
      <c r="I1" s="72"/>
      <c r="J1" s="72"/>
      <c r="K1" s="72"/>
      <c r="L1" s="72"/>
    </row>
    <row r="2" spans="1:12" x14ac:dyDescent="0.3">
      <c r="A2" s="17"/>
      <c r="B2" t="s">
        <v>54</v>
      </c>
    </row>
    <row r="3" spans="1:12" ht="18.75" customHeight="1" x14ac:dyDescent="0.35">
      <c r="A3" s="8"/>
      <c r="B3" s="9"/>
      <c r="D3" s="57"/>
      <c r="E3" s="70" t="s">
        <v>99</v>
      </c>
      <c r="F3" s="70"/>
      <c r="G3" s="64" t="s">
        <v>105</v>
      </c>
      <c r="H3" s="65"/>
    </row>
    <row r="4" spans="1:12" ht="18" x14ac:dyDescent="0.35">
      <c r="A4" s="8" t="s">
        <v>8</v>
      </c>
      <c r="B4" s="9"/>
      <c r="D4" s="58"/>
      <c r="E4" s="71"/>
      <c r="F4" s="71"/>
      <c r="G4" s="66"/>
      <c r="H4" s="66"/>
    </row>
    <row r="5" spans="1:12" x14ac:dyDescent="0.3">
      <c r="A5" s="16">
        <v>1</v>
      </c>
      <c r="B5" s="5" t="s">
        <v>51</v>
      </c>
      <c r="C5" s="5" t="s">
        <v>6</v>
      </c>
      <c r="D5" s="62" t="s">
        <v>103</v>
      </c>
      <c r="E5" s="5" t="s">
        <v>97</v>
      </c>
      <c r="F5" s="54" t="s">
        <v>98</v>
      </c>
      <c r="G5" s="43" t="s">
        <v>100</v>
      </c>
      <c r="H5" s="5" t="s">
        <v>101</v>
      </c>
    </row>
    <row r="6" spans="1:12" x14ac:dyDescent="0.3">
      <c r="A6" s="7" t="s">
        <v>75</v>
      </c>
      <c r="B6" s="15">
        <v>0</v>
      </c>
      <c r="C6" s="15">
        <v>6</v>
      </c>
      <c r="D6" s="59" t="s">
        <v>104</v>
      </c>
      <c r="E6" s="61">
        <f>IF(D6="Arc Unit",IF(OR(B8="X",B8=1,B8=2),1,0),IF(H6=1,1,0))</f>
        <v>0</v>
      </c>
      <c r="F6" s="61">
        <f>IF(D6="Cards", 0, IF(OR(B8="X",B8=0,B8=1,B8=2),0,1))</f>
        <v>0</v>
      </c>
      <c r="G6" s="55" t="s">
        <v>102</v>
      </c>
      <c r="H6" s="18">
        <f>IF(G6="No", 0, 1)</f>
        <v>0</v>
      </c>
      <c r="I6" s="12">
        <f>E29</f>
        <v>0</v>
      </c>
    </row>
    <row r="7" spans="1:12" x14ac:dyDescent="0.3">
      <c r="A7" s="7" t="s">
        <v>76</v>
      </c>
      <c r="B7" s="15">
        <v>0</v>
      </c>
      <c r="C7" s="15">
        <v>6</v>
      </c>
      <c r="D7" s="6"/>
      <c r="E7" s="42"/>
      <c r="F7" s="42"/>
      <c r="G7" s="44"/>
      <c r="H7" s="10"/>
      <c r="I7" s="52"/>
      <c r="J7" s="53"/>
    </row>
    <row r="8" spans="1:12" x14ac:dyDescent="0.3">
      <c r="A8" s="7" t="s">
        <v>3</v>
      </c>
      <c r="B8" s="56">
        <f>IF(H6=1,"X",SUM(B6:B7))</f>
        <v>0</v>
      </c>
      <c r="J8">
        <f>B8</f>
        <v>0</v>
      </c>
    </row>
    <row r="9" spans="1:12" ht="15" hidden="1" thickBot="1" x14ac:dyDescent="0.35">
      <c r="A9" s="3"/>
    </row>
    <row r="10" spans="1:12" hidden="1" x14ac:dyDescent="0.3">
      <c r="A10" s="20" t="s">
        <v>58</v>
      </c>
      <c r="B10" s="21" t="s">
        <v>37</v>
      </c>
      <c r="C10" s="22">
        <f>'Contract Cost Sheet'!$C$2</f>
        <v>3000</v>
      </c>
      <c r="D10" s="23">
        <f>IF(OR(E6=1,F6=1),0,IF(OR(B8="X",B8&lt;=4),0,1))</f>
        <v>0</v>
      </c>
      <c r="E10" s="22">
        <f>C10*D10</f>
        <v>0</v>
      </c>
      <c r="F10" s="24"/>
    </row>
    <row r="11" spans="1:12" hidden="1" x14ac:dyDescent="0.3">
      <c r="A11" s="25" t="s">
        <v>59</v>
      </c>
      <c r="B11" s="26" t="s">
        <v>38</v>
      </c>
      <c r="C11" s="27">
        <f>'Contract Cost Sheet'!$C$3</f>
        <v>2250</v>
      </c>
      <c r="D11" s="18">
        <f>IF(OR(E6=1,F6=1),0,IF(OR(B8="X",B8&lt;=2,B8&gt;4),0,1))</f>
        <v>0</v>
      </c>
      <c r="E11" s="27">
        <f t="shared" ref="E11:E15" si="0">C11*D11</f>
        <v>0</v>
      </c>
      <c r="F11" s="29"/>
    </row>
    <row r="12" spans="1:12" hidden="1" x14ac:dyDescent="0.3">
      <c r="A12" s="25" t="s">
        <v>60</v>
      </c>
      <c r="B12" s="26" t="s">
        <v>39</v>
      </c>
      <c r="C12" s="27">
        <f>'Contract Cost Sheet'!$C$4</f>
        <v>1550</v>
      </c>
      <c r="D12" s="18">
        <f>IF(OR(E6=1,F6=1),0,IF(OR(B8="X",B8&gt;2,B8=0),0,1))</f>
        <v>0</v>
      </c>
      <c r="E12" s="27">
        <f t="shared" si="0"/>
        <v>0</v>
      </c>
      <c r="F12" s="29"/>
    </row>
    <row r="13" spans="1:12" hidden="1" x14ac:dyDescent="0.3">
      <c r="A13" s="25" t="s">
        <v>61</v>
      </c>
      <c r="B13" s="26" t="s">
        <v>40</v>
      </c>
      <c r="C13" s="27">
        <f>'Contract Cost Sheet'!$C$5</f>
        <v>415</v>
      </c>
      <c r="D13" s="18">
        <f>IF(OR(E6&gt;=1,F6&gt;=1),0,B8)</f>
        <v>0</v>
      </c>
      <c r="E13" s="27">
        <f t="shared" si="0"/>
        <v>0</v>
      </c>
      <c r="F13" s="29"/>
    </row>
    <row r="14" spans="1:12" hidden="1" x14ac:dyDescent="0.3">
      <c r="A14" s="25" t="s">
        <v>62</v>
      </c>
      <c r="B14" s="26" t="s">
        <v>41</v>
      </c>
      <c r="C14" s="27">
        <f>'Contract Cost Sheet'!$C$6</f>
        <v>4850</v>
      </c>
      <c r="D14" s="18">
        <f>IF(B8="X",0,B7)</f>
        <v>0</v>
      </c>
      <c r="E14" s="27">
        <f t="shared" si="0"/>
        <v>0</v>
      </c>
      <c r="F14" s="29"/>
    </row>
    <row r="15" spans="1:12" hidden="1" x14ac:dyDescent="0.3">
      <c r="A15" s="25" t="s">
        <v>63</v>
      </c>
      <c r="B15" s="26" t="s">
        <v>42</v>
      </c>
      <c r="C15" s="27">
        <f>'Contract Cost Sheet'!$C$7</f>
        <v>4450</v>
      </c>
      <c r="D15" s="18">
        <f>IF(B8="X",0,B6)</f>
        <v>0</v>
      </c>
      <c r="E15" s="27">
        <f t="shared" si="0"/>
        <v>0</v>
      </c>
      <c r="F15" s="29"/>
    </row>
    <row r="16" spans="1:12" hidden="1" x14ac:dyDescent="0.3">
      <c r="A16" s="25" t="s">
        <v>64</v>
      </c>
      <c r="B16" s="26" t="s">
        <v>43</v>
      </c>
      <c r="C16" s="27">
        <f>'Contract Cost Sheet'!$C$9</f>
        <v>215</v>
      </c>
      <c r="D16" s="18">
        <f>IF(B8="X",0,B8)</f>
        <v>0</v>
      </c>
      <c r="E16" s="27">
        <f>C16*D16</f>
        <v>0</v>
      </c>
      <c r="F16" s="29"/>
    </row>
    <row r="17" spans="1:8" hidden="1" x14ac:dyDescent="0.3">
      <c r="A17" s="25" t="s">
        <v>65</v>
      </c>
      <c r="B17" s="26" t="s">
        <v>52</v>
      </c>
      <c r="C17" s="27">
        <f>'Contract Cost Sheet'!$C$10</f>
        <v>190</v>
      </c>
      <c r="D17" s="18">
        <f>IF(B8="X",0,B8)</f>
        <v>0</v>
      </c>
      <c r="E17" s="27">
        <f>C17*D17</f>
        <v>0</v>
      </c>
      <c r="F17" s="29"/>
    </row>
    <row r="18" spans="1:8" hidden="1" x14ac:dyDescent="0.3">
      <c r="A18" s="25" t="s">
        <v>66</v>
      </c>
      <c r="B18" s="26" t="s">
        <v>44</v>
      </c>
      <c r="C18" s="27">
        <f>'Contract Cost Sheet'!$C$11</f>
        <v>365</v>
      </c>
      <c r="D18" s="18">
        <f>IF(B8="X",0,(IF(C6=80,B6,0)+IF(C7=80,B7,0)))</f>
        <v>0</v>
      </c>
      <c r="E18" s="27">
        <f>C18*D18</f>
        <v>0</v>
      </c>
      <c r="F18" s="29"/>
    </row>
    <row r="19" spans="1:8" hidden="1" x14ac:dyDescent="0.3">
      <c r="A19" s="25" t="s">
        <v>67</v>
      </c>
      <c r="B19" s="26" t="s">
        <v>45</v>
      </c>
      <c r="C19" s="27">
        <f>'Contract Cost Sheet'!$C$12</f>
        <v>1250</v>
      </c>
      <c r="D19" s="18">
        <f>IF(B8="X",0,IF(B8&gt;=1,1,0))</f>
        <v>0</v>
      </c>
      <c r="E19" s="27">
        <f>C19*D19</f>
        <v>0</v>
      </c>
      <c r="F19" s="29"/>
    </row>
    <row r="20" spans="1:8" hidden="1" x14ac:dyDescent="0.3">
      <c r="A20" s="25" t="s">
        <v>1</v>
      </c>
      <c r="B20" s="26" t="s">
        <v>46</v>
      </c>
      <c r="C20" s="27">
        <f>'Contract Cost Sheet'!$C$19</f>
        <v>165</v>
      </c>
      <c r="D20" s="18">
        <f>IF(B8="X",0,(IF(C6=20,B6,0)+IF(C7=20,B7,0)))</f>
        <v>0</v>
      </c>
      <c r="E20" s="27">
        <f>C20*D20</f>
        <v>0</v>
      </c>
      <c r="F20" s="29"/>
    </row>
    <row r="21" spans="1:8" hidden="1" x14ac:dyDescent="0.3">
      <c r="A21" s="25" t="s">
        <v>68</v>
      </c>
      <c r="B21" s="26" t="s">
        <v>47</v>
      </c>
      <c r="C21" s="27">
        <f>'Contract Cost Sheet'!$C$20</f>
        <v>135</v>
      </c>
      <c r="D21" s="18">
        <f>IF(B8="X",0,(IF(C6=6,B6,0)+IF(C7=6,B7,0)))</f>
        <v>0</v>
      </c>
      <c r="E21" s="27">
        <f t="shared" ref="E21:E27" si="1">C21*D21</f>
        <v>0</v>
      </c>
      <c r="F21" s="29"/>
    </row>
    <row r="22" spans="1:8" hidden="1" x14ac:dyDescent="0.3">
      <c r="A22" s="25" t="s">
        <v>2</v>
      </c>
      <c r="B22" s="26" t="s">
        <v>48</v>
      </c>
      <c r="C22" s="27">
        <f>'Contract Cost Sheet'!$C$24</f>
        <v>135</v>
      </c>
      <c r="D22" s="18">
        <f>IF(OR(E6&gt;0,F6&gt;0),E6+F6,0)</f>
        <v>0</v>
      </c>
      <c r="E22" s="27">
        <f t="shared" si="1"/>
        <v>0</v>
      </c>
      <c r="F22" s="29"/>
    </row>
    <row r="23" spans="1:8" hidden="1" x14ac:dyDescent="0.3">
      <c r="A23" s="25" t="s">
        <v>86</v>
      </c>
      <c r="B23" s="26" t="s">
        <v>87</v>
      </c>
      <c r="C23" s="27">
        <f>'Contract Cost Sheet'!$C$30</f>
        <v>4950</v>
      </c>
      <c r="D23" s="18">
        <f>E6</f>
        <v>0</v>
      </c>
      <c r="E23" s="27">
        <f t="shared" si="1"/>
        <v>0</v>
      </c>
      <c r="F23" s="29"/>
    </row>
    <row r="24" spans="1:8" hidden="1" x14ac:dyDescent="0.3">
      <c r="A24" s="25" t="s">
        <v>89</v>
      </c>
      <c r="B24" s="26" t="s">
        <v>88</v>
      </c>
      <c r="C24" s="27">
        <f>'Contract Cost Sheet'!$C$31</f>
        <v>5750</v>
      </c>
      <c r="D24" s="18">
        <f>F6</f>
        <v>0</v>
      </c>
      <c r="E24" s="27">
        <f t="shared" si="1"/>
        <v>0</v>
      </c>
      <c r="F24" s="29"/>
    </row>
    <row r="25" spans="1:8" hidden="1" x14ac:dyDescent="0.3">
      <c r="A25" s="25" t="s">
        <v>90</v>
      </c>
      <c r="B25" s="26" t="s">
        <v>81</v>
      </c>
      <c r="C25" s="27">
        <f>'Contract Cost Sheet'!$C$32</f>
        <v>245</v>
      </c>
      <c r="D25" s="18">
        <f>IF(AND(H6=0,OR(E6&gt;0,F6&gt;0)),B8,0)</f>
        <v>0</v>
      </c>
      <c r="E25" s="27">
        <f t="shared" si="1"/>
        <v>0</v>
      </c>
      <c r="F25" s="29"/>
    </row>
    <row r="26" spans="1:8" hidden="1" x14ac:dyDescent="0.3">
      <c r="A26" s="25" t="s">
        <v>91</v>
      </c>
      <c r="B26" s="26" t="s">
        <v>92</v>
      </c>
      <c r="C26" s="27">
        <f>'Contract Cost Sheet'!$C$33</f>
        <v>9950</v>
      </c>
      <c r="D26" s="18">
        <f>H6</f>
        <v>0</v>
      </c>
      <c r="E26" s="27">
        <f t="shared" si="1"/>
        <v>0</v>
      </c>
      <c r="F26" s="29"/>
    </row>
    <row r="27" spans="1:8" hidden="1" x14ac:dyDescent="0.3">
      <c r="A27" s="25" t="s">
        <v>93</v>
      </c>
      <c r="B27" s="26" t="s">
        <v>94</v>
      </c>
      <c r="C27" s="27">
        <f>'Contract Cost Sheet'!$C$35</f>
        <v>245</v>
      </c>
      <c r="D27" s="18">
        <f>IF(H6=0,0,1)</f>
        <v>0</v>
      </c>
      <c r="E27" s="27">
        <f t="shared" si="1"/>
        <v>0</v>
      </c>
      <c r="F27" s="29"/>
    </row>
    <row r="28" spans="1:8" hidden="1" x14ac:dyDescent="0.3">
      <c r="A28" s="46" t="s">
        <v>95</v>
      </c>
      <c r="B28" s="47" t="s">
        <v>96</v>
      </c>
      <c r="C28" s="48">
        <f>'Contract Cost Sheet'!$C$36</f>
        <v>625</v>
      </c>
      <c r="D28" s="49">
        <f>IF(H6=0,0,1)</f>
        <v>0</v>
      </c>
      <c r="E28" s="48">
        <f>C28*D28</f>
        <v>0</v>
      </c>
      <c r="F28" s="50"/>
    </row>
    <row r="29" spans="1:8" ht="15" hidden="1" thickBot="1" x14ac:dyDescent="0.35">
      <c r="A29" s="30"/>
      <c r="B29" s="31"/>
      <c r="C29" s="31"/>
      <c r="D29" s="31" t="s">
        <v>0</v>
      </c>
      <c r="E29" s="32">
        <f>SUM(E10:E28)</f>
        <v>0</v>
      </c>
      <c r="F29" s="33"/>
    </row>
    <row r="30" spans="1:8" x14ac:dyDescent="0.3">
      <c r="A30" s="3"/>
    </row>
    <row r="31" spans="1:8" x14ac:dyDescent="0.3">
      <c r="A31" s="3" t="s">
        <v>8</v>
      </c>
    </row>
    <row r="32" spans="1:8" x14ac:dyDescent="0.3">
      <c r="A32" s="16">
        <v>2</v>
      </c>
      <c r="B32" s="5" t="s">
        <v>51</v>
      </c>
      <c r="C32" s="5" t="s">
        <v>6</v>
      </c>
      <c r="D32" s="62" t="s">
        <v>103</v>
      </c>
      <c r="E32" s="5" t="s">
        <v>97</v>
      </c>
      <c r="F32" s="54" t="s">
        <v>98</v>
      </c>
      <c r="G32" s="43" t="s">
        <v>100</v>
      </c>
      <c r="H32" s="5" t="s">
        <v>101</v>
      </c>
    </row>
    <row r="33" spans="1:10" x14ac:dyDescent="0.3">
      <c r="A33" s="7" t="s">
        <v>75</v>
      </c>
      <c r="B33" s="15">
        <v>0</v>
      </c>
      <c r="C33" s="15">
        <v>6</v>
      </c>
      <c r="D33" s="59" t="s">
        <v>104</v>
      </c>
      <c r="E33" s="61">
        <f>IF(D33="Arc Unit",IF(OR(B35="X",B35=1,B35=2),1,0),IF(H33=1,1,0))</f>
        <v>0</v>
      </c>
      <c r="F33" s="61">
        <f>IF(D33="Cards", 0, IF(OR(B35="X",B35=0,B35=1,B35=2),0,1))</f>
        <v>0</v>
      </c>
      <c r="G33" s="55" t="s">
        <v>102</v>
      </c>
      <c r="H33" s="18">
        <f>IF(G33="No", 0, 1)</f>
        <v>0</v>
      </c>
      <c r="I33" s="12">
        <f>E56</f>
        <v>0</v>
      </c>
    </row>
    <row r="34" spans="1:10" x14ac:dyDescent="0.3">
      <c r="A34" s="7" t="s">
        <v>76</v>
      </c>
      <c r="B34" s="15">
        <v>0</v>
      </c>
      <c r="C34" s="15">
        <v>6</v>
      </c>
      <c r="D34" s="6"/>
      <c r="E34" s="42"/>
      <c r="F34" s="42"/>
      <c r="G34" s="44"/>
      <c r="H34" s="10"/>
      <c r="I34" s="52"/>
      <c r="J34" s="53"/>
    </row>
    <row r="35" spans="1:10" x14ac:dyDescent="0.3">
      <c r="A35" s="7" t="s">
        <v>3</v>
      </c>
      <c r="B35" s="56">
        <f>IF(H33=1,"X",SUM(B33:B34))</f>
        <v>0</v>
      </c>
      <c r="J35">
        <f>B35</f>
        <v>0</v>
      </c>
    </row>
    <row r="36" spans="1:10" ht="15" hidden="1" thickBot="1" x14ac:dyDescent="0.35">
      <c r="A36" s="3"/>
    </row>
    <row r="37" spans="1:10" hidden="1" x14ac:dyDescent="0.3">
      <c r="A37" s="20" t="s">
        <v>58</v>
      </c>
      <c r="B37" s="21" t="s">
        <v>37</v>
      </c>
      <c r="C37" s="22">
        <f>'Contract Cost Sheet'!$C$2</f>
        <v>3000</v>
      </c>
      <c r="D37" s="23">
        <f>IF(OR(E33=1,F33=1),0,IF(OR(B35="X",B35&lt;=4),0,1))</f>
        <v>0</v>
      </c>
      <c r="E37" s="22">
        <f>C37*D37</f>
        <v>0</v>
      </c>
      <c r="F37" s="24"/>
    </row>
    <row r="38" spans="1:10" hidden="1" x14ac:dyDescent="0.3">
      <c r="A38" s="25" t="s">
        <v>59</v>
      </c>
      <c r="B38" s="26" t="s">
        <v>38</v>
      </c>
      <c r="C38" s="27">
        <f>'Contract Cost Sheet'!$C$3</f>
        <v>2250</v>
      </c>
      <c r="D38" s="18">
        <f>IF(OR(E33=1,F33=1),0,IF(OR(B35="X",B35&lt;=2,B35&gt;4),0,1))</f>
        <v>0</v>
      </c>
      <c r="E38" s="27">
        <f t="shared" ref="E38:E42" si="2">C38*D38</f>
        <v>0</v>
      </c>
      <c r="F38" s="29"/>
    </row>
    <row r="39" spans="1:10" hidden="1" x14ac:dyDescent="0.3">
      <c r="A39" s="25" t="s">
        <v>60</v>
      </c>
      <c r="B39" s="26" t="s">
        <v>39</v>
      </c>
      <c r="C39" s="27">
        <f>'Contract Cost Sheet'!$C$4</f>
        <v>1550</v>
      </c>
      <c r="D39" s="18">
        <f>IF(OR(E33=1,F33=1),0,IF(OR(B35="X",B35&gt;2,B35=0),0,1))</f>
        <v>0</v>
      </c>
      <c r="E39" s="27">
        <f t="shared" si="2"/>
        <v>0</v>
      </c>
      <c r="F39" s="29"/>
    </row>
    <row r="40" spans="1:10" hidden="1" x14ac:dyDescent="0.3">
      <c r="A40" s="25" t="s">
        <v>61</v>
      </c>
      <c r="B40" s="26" t="s">
        <v>40</v>
      </c>
      <c r="C40" s="27">
        <f>'Contract Cost Sheet'!$C$5</f>
        <v>415</v>
      </c>
      <c r="D40" s="18">
        <f>IF(OR(E33&gt;=1,F33&gt;=1),0,B35)</f>
        <v>0</v>
      </c>
      <c r="E40" s="27">
        <f t="shared" si="2"/>
        <v>0</v>
      </c>
      <c r="F40" s="29"/>
    </row>
    <row r="41" spans="1:10" hidden="1" x14ac:dyDescent="0.3">
      <c r="A41" s="25" t="s">
        <v>62</v>
      </c>
      <c r="B41" s="26" t="s">
        <v>41</v>
      </c>
      <c r="C41" s="27">
        <f>'Contract Cost Sheet'!$C$6</f>
        <v>4850</v>
      </c>
      <c r="D41" s="18">
        <f>IF(B35="X",0,B34)</f>
        <v>0</v>
      </c>
      <c r="E41" s="27">
        <f t="shared" si="2"/>
        <v>0</v>
      </c>
      <c r="F41" s="29"/>
    </row>
    <row r="42" spans="1:10" hidden="1" x14ac:dyDescent="0.3">
      <c r="A42" s="25" t="s">
        <v>63</v>
      </c>
      <c r="B42" s="26" t="s">
        <v>42</v>
      </c>
      <c r="C42" s="27">
        <f>'Contract Cost Sheet'!$C$7</f>
        <v>4450</v>
      </c>
      <c r="D42" s="18">
        <f>IF(B35="X",0,B33)</f>
        <v>0</v>
      </c>
      <c r="E42" s="27">
        <f t="shared" si="2"/>
        <v>0</v>
      </c>
      <c r="F42" s="29"/>
    </row>
    <row r="43" spans="1:10" hidden="1" x14ac:dyDescent="0.3">
      <c r="A43" s="25" t="s">
        <v>64</v>
      </c>
      <c r="B43" s="26" t="s">
        <v>43</v>
      </c>
      <c r="C43" s="27">
        <f>'Contract Cost Sheet'!$C$9</f>
        <v>215</v>
      </c>
      <c r="D43" s="18">
        <f>IF(B35="X",0,B35)</f>
        <v>0</v>
      </c>
      <c r="E43" s="27">
        <f>C43*D43</f>
        <v>0</v>
      </c>
      <c r="F43" s="29"/>
    </row>
    <row r="44" spans="1:10" hidden="1" x14ac:dyDescent="0.3">
      <c r="A44" s="25" t="s">
        <v>65</v>
      </c>
      <c r="B44" s="26" t="s">
        <v>52</v>
      </c>
      <c r="C44" s="27">
        <f>'Contract Cost Sheet'!$C$10</f>
        <v>190</v>
      </c>
      <c r="D44" s="18">
        <f>IF(B35="X",0,B35)</f>
        <v>0</v>
      </c>
      <c r="E44" s="27">
        <f>C44*D44</f>
        <v>0</v>
      </c>
      <c r="F44" s="29"/>
    </row>
    <row r="45" spans="1:10" hidden="1" x14ac:dyDescent="0.3">
      <c r="A45" s="25" t="s">
        <v>66</v>
      </c>
      <c r="B45" s="26" t="s">
        <v>44</v>
      </c>
      <c r="C45" s="27">
        <f>'Contract Cost Sheet'!$C$11</f>
        <v>365</v>
      </c>
      <c r="D45" s="18">
        <f>IF(B35="X",0,(IF(C33=80,B33,0)+IF(C34=80,B34,0)))</f>
        <v>0</v>
      </c>
      <c r="E45" s="27">
        <f>C45*D45</f>
        <v>0</v>
      </c>
      <c r="F45" s="29"/>
    </row>
    <row r="46" spans="1:10" hidden="1" x14ac:dyDescent="0.3">
      <c r="A46" s="25" t="s">
        <v>67</v>
      </c>
      <c r="B46" s="26" t="s">
        <v>45</v>
      </c>
      <c r="C46" s="27">
        <f>'Contract Cost Sheet'!$C$12</f>
        <v>1250</v>
      </c>
      <c r="D46" s="18">
        <f>IF(B35="X",0,IF(B35&gt;=1,1,0))</f>
        <v>0</v>
      </c>
      <c r="E46" s="27">
        <f>C46*D46</f>
        <v>0</v>
      </c>
      <c r="F46" s="29"/>
    </row>
    <row r="47" spans="1:10" hidden="1" x14ac:dyDescent="0.3">
      <c r="A47" s="25" t="s">
        <v>1</v>
      </c>
      <c r="B47" s="26" t="s">
        <v>46</v>
      </c>
      <c r="C47" s="27">
        <f>'Contract Cost Sheet'!$C$19</f>
        <v>165</v>
      </c>
      <c r="D47" s="18">
        <f>IF(B35="X",0,(IF(C33=20,B33,0)+IF(C34=20,B34,0)))</f>
        <v>0</v>
      </c>
      <c r="E47" s="27">
        <f>C47*D47</f>
        <v>0</v>
      </c>
      <c r="F47" s="29"/>
    </row>
    <row r="48" spans="1:10" hidden="1" x14ac:dyDescent="0.3">
      <c r="A48" s="25" t="s">
        <v>68</v>
      </c>
      <c r="B48" s="26" t="s">
        <v>47</v>
      </c>
      <c r="C48" s="27">
        <f>'Contract Cost Sheet'!$C$20</f>
        <v>135</v>
      </c>
      <c r="D48" s="18">
        <f>IF(B35="X",0,(IF(C33=6,B33,0)+IF(C34=6,B34,0)))</f>
        <v>0</v>
      </c>
      <c r="E48" s="27">
        <f t="shared" ref="E48:E54" si="3">C48*D48</f>
        <v>0</v>
      </c>
      <c r="F48" s="29"/>
    </row>
    <row r="49" spans="1:10" hidden="1" x14ac:dyDescent="0.3">
      <c r="A49" s="25" t="s">
        <v>2</v>
      </c>
      <c r="B49" s="26" t="s">
        <v>48</v>
      </c>
      <c r="C49" s="27">
        <f>'Contract Cost Sheet'!$C$24</f>
        <v>135</v>
      </c>
      <c r="D49" s="18">
        <f>IF(OR(E33&gt;0,F33&gt;0),E33+F33,0)</f>
        <v>0</v>
      </c>
      <c r="E49" s="27">
        <f t="shared" si="3"/>
        <v>0</v>
      </c>
      <c r="F49" s="29"/>
    </row>
    <row r="50" spans="1:10" hidden="1" x14ac:dyDescent="0.3">
      <c r="A50" s="25" t="s">
        <v>86</v>
      </c>
      <c r="B50" s="26" t="s">
        <v>87</v>
      </c>
      <c r="C50" s="27">
        <f>'Contract Cost Sheet'!$C$30</f>
        <v>4950</v>
      </c>
      <c r="D50" s="18">
        <f>E33</f>
        <v>0</v>
      </c>
      <c r="E50" s="27">
        <f t="shared" si="3"/>
        <v>0</v>
      </c>
      <c r="F50" s="29"/>
    </row>
    <row r="51" spans="1:10" hidden="1" x14ac:dyDescent="0.3">
      <c r="A51" s="25" t="s">
        <v>89</v>
      </c>
      <c r="B51" s="26" t="s">
        <v>88</v>
      </c>
      <c r="C51" s="27">
        <f>'Contract Cost Sheet'!$C$31</f>
        <v>5750</v>
      </c>
      <c r="D51" s="18">
        <f>F33</f>
        <v>0</v>
      </c>
      <c r="E51" s="27">
        <f t="shared" si="3"/>
        <v>0</v>
      </c>
      <c r="F51" s="29"/>
    </row>
    <row r="52" spans="1:10" hidden="1" x14ac:dyDescent="0.3">
      <c r="A52" s="25" t="s">
        <v>90</v>
      </c>
      <c r="B52" s="26" t="s">
        <v>81</v>
      </c>
      <c r="C52" s="27">
        <f>'Contract Cost Sheet'!$C$32</f>
        <v>245</v>
      </c>
      <c r="D52" s="18">
        <f>IF(AND(H33=0,OR(E33&gt;0,F33&gt;0)),B35,0)</f>
        <v>0</v>
      </c>
      <c r="E52" s="27">
        <f t="shared" si="3"/>
        <v>0</v>
      </c>
      <c r="F52" s="29"/>
    </row>
    <row r="53" spans="1:10" hidden="1" x14ac:dyDescent="0.3">
      <c r="A53" s="25" t="s">
        <v>91</v>
      </c>
      <c r="B53" s="26" t="s">
        <v>92</v>
      </c>
      <c r="C53" s="27">
        <f>'Contract Cost Sheet'!$C$33</f>
        <v>9950</v>
      </c>
      <c r="D53" s="18">
        <f>H33</f>
        <v>0</v>
      </c>
      <c r="E53" s="27">
        <f t="shared" si="3"/>
        <v>0</v>
      </c>
      <c r="F53" s="29"/>
    </row>
    <row r="54" spans="1:10" hidden="1" x14ac:dyDescent="0.3">
      <c r="A54" s="25" t="s">
        <v>93</v>
      </c>
      <c r="B54" s="26" t="s">
        <v>94</v>
      </c>
      <c r="C54" s="27">
        <f>'Contract Cost Sheet'!$C$35</f>
        <v>245</v>
      </c>
      <c r="D54" s="18">
        <f>IF(H33=0,0,1)</f>
        <v>0</v>
      </c>
      <c r="E54" s="27">
        <f t="shared" si="3"/>
        <v>0</v>
      </c>
      <c r="F54" s="29"/>
    </row>
    <row r="55" spans="1:10" hidden="1" x14ac:dyDescent="0.3">
      <c r="A55" s="46" t="s">
        <v>95</v>
      </c>
      <c r="B55" s="47" t="s">
        <v>96</v>
      </c>
      <c r="C55" s="48">
        <f>'Contract Cost Sheet'!$C$36</f>
        <v>625</v>
      </c>
      <c r="D55" s="49">
        <f>IF(H33=0,0,1)</f>
        <v>0</v>
      </c>
      <c r="E55" s="48">
        <f>C55*D55</f>
        <v>0</v>
      </c>
      <c r="F55" s="50"/>
    </row>
    <row r="56" spans="1:10" ht="15" hidden="1" thickBot="1" x14ac:dyDescent="0.35">
      <c r="A56" s="30"/>
      <c r="B56" s="31"/>
      <c r="C56" s="31"/>
      <c r="D56" s="31" t="s">
        <v>0</v>
      </c>
      <c r="E56" s="32">
        <f>SUM(E37:E55)</f>
        <v>0</v>
      </c>
      <c r="F56" s="33"/>
    </row>
    <row r="57" spans="1:10" x14ac:dyDescent="0.3">
      <c r="A57" s="3"/>
    </row>
    <row r="58" spans="1:10" x14ac:dyDescent="0.3">
      <c r="A58" s="3" t="s">
        <v>8</v>
      </c>
    </row>
    <row r="59" spans="1:10" x14ac:dyDescent="0.3">
      <c r="A59" s="16">
        <v>3</v>
      </c>
      <c r="B59" s="5" t="s">
        <v>51</v>
      </c>
      <c r="C59" s="5" t="s">
        <v>6</v>
      </c>
      <c r="D59" s="62" t="s">
        <v>103</v>
      </c>
      <c r="E59" s="5" t="s">
        <v>97</v>
      </c>
      <c r="F59" s="54" t="s">
        <v>98</v>
      </c>
      <c r="G59" s="43" t="s">
        <v>100</v>
      </c>
      <c r="H59" s="5" t="s">
        <v>101</v>
      </c>
    </row>
    <row r="60" spans="1:10" x14ac:dyDescent="0.3">
      <c r="A60" s="7" t="s">
        <v>75</v>
      </c>
      <c r="B60" s="15">
        <v>0</v>
      </c>
      <c r="C60" s="15">
        <v>6</v>
      </c>
      <c r="D60" s="59" t="s">
        <v>104</v>
      </c>
      <c r="E60" s="61">
        <f>IF(D60="Arc Unit",IF(OR(B62="X",B62=1,B62=2),1,0),IF(H60=1,1,0))</f>
        <v>0</v>
      </c>
      <c r="F60" s="61">
        <f>IF(D60="Cards", 0, IF(OR(B62="X",B62=0,B62=1,B62=2),0,1))</f>
        <v>0</v>
      </c>
      <c r="G60" s="55" t="s">
        <v>102</v>
      </c>
      <c r="H60" s="18">
        <f>IF(G60="No", 0, 1)</f>
        <v>0</v>
      </c>
      <c r="I60" s="12">
        <f>E83</f>
        <v>0</v>
      </c>
    </row>
    <row r="61" spans="1:10" x14ac:dyDescent="0.3">
      <c r="A61" s="7" t="s">
        <v>76</v>
      </c>
      <c r="B61" s="15">
        <v>0</v>
      </c>
      <c r="C61" s="15">
        <v>6</v>
      </c>
      <c r="D61" s="6"/>
      <c r="E61" s="42"/>
      <c r="F61" s="42"/>
      <c r="G61" s="44"/>
      <c r="H61" s="10"/>
      <c r="I61" s="52"/>
      <c r="J61" s="53"/>
    </row>
    <row r="62" spans="1:10" x14ac:dyDescent="0.3">
      <c r="A62" s="7" t="s">
        <v>3</v>
      </c>
      <c r="B62" s="56">
        <f>IF(H60=1,"X",SUM(B60:B61))</f>
        <v>0</v>
      </c>
      <c r="J62">
        <f>B62</f>
        <v>0</v>
      </c>
    </row>
    <row r="63" spans="1:10" ht="15" hidden="1" thickBot="1" x14ac:dyDescent="0.35">
      <c r="A63" s="3"/>
    </row>
    <row r="64" spans="1:10" hidden="1" x14ac:dyDescent="0.3">
      <c r="A64" s="20" t="s">
        <v>58</v>
      </c>
      <c r="B64" s="21" t="s">
        <v>37</v>
      </c>
      <c r="C64" s="22">
        <f>'Contract Cost Sheet'!$C$2</f>
        <v>3000</v>
      </c>
      <c r="D64" s="23">
        <f>IF(OR(E60=1,F60=1),0,IF(OR(B62="X",B62&lt;=4),0,1))</f>
        <v>0</v>
      </c>
      <c r="E64" s="22">
        <f>C64*D64</f>
        <v>0</v>
      </c>
      <c r="F64" s="24"/>
    </row>
    <row r="65" spans="1:6" hidden="1" x14ac:dyDescent="0.3">
      <c r="A65" s="25" t="s">
        <v>59</v>
      </c>
      <c r="B65" s="26" t="s">
        <v>38</v>
      </c>
      <c r="C65" s="27">
        <f>'Contract Cost Sheet'!$C$3</f>
        <v>2250</v>
      </c>
      <c r="D65" s="18">
        <f>IF(OR(E60=1,F60=1),0,IF(OR(B62="X",B62&lt;=2,B62&gt;4),0,1))</f>
        <v>0</v>
      </c>
      <c r="E65" s="27">
        <f t="shared" ref="E65:E69" si="4">C65*D65</f>
        <v>0</v>
      </c>
      <c r="F65" s="29"/>
    </row>
    <row r="66" spans="1:6" hidden="1" x14ac:dyDescent="0.3">
      <c r="A66" s="25" t="s">
        <v>60</v>
      </c>
      <c r="B66" s="26" t="s">
        <v>39</v>
      </c>
      <c r="C66" s="27">
        <f>'Contract Cost Sheet'!$C$4</f>
        <v>1550</v>
      </c>
      <c r="D66" s="18">
        <f>IF(OR(E60=1,F60=1),0,IF(OR(B62="X",B62&gt;2,B62=0),0,1))</f>
        <v>0</v>
      </c>
      <c r="E66" s="27">
        <f t="shared" si="4"/>
        <v>0</v>
      </c>
      <c r="F66" s="29"/>
    </row>
    <row r="67" spans="1:6" hidden="1" x14ac:dyDescent="0.3">
      <c r="A67" s="25" t="s">
        <v>61</v>
      </c>
      <c r="B67" s="26" t="s">
        <v>40</v>
      </c>
      <c r="C67" s="27">
        <f>'Contract Cost Sheet'!$C$5</f>
        <v>415</v>
      </c>
      <c r="D67" s="18">
        <f>IF(OR(E60&gt;=1,F60&gt;=1),0,B62)</f>
        <v>0</v>
      </c>
      <c r="E67" s="27">
        <f t="shared" si="4"/>
        <v>0</v>
      </c>
      <c r="F67" s="29"/>
    </row>
    <row r="68" spans="1:6" hidden="1" x14ac:dyDescent="0.3">
      <c r="A68" s="25" t="s">
        <v>62</v>
      </c>
      <c r="B68" s="26" t="s">
        <v>41</v>
      </c>
      <c r="C68" s="27">
        <f>'Contract Cost Sheet'!$C$6</f>
        <v>4850</v>
      </c>
      <c r="D68" s="18">
        <f>IF(B62="X",0,B61)</f>
        <v>0</v>
      </c>
      <c r="E68" s="27">
        <f t="shared" si="4"/>
        <v>0</v>
      </c>
      <c r="F68" s="29"/>
    </row>
    <row r="69" spans="1:6" hidden="1" x14ac:dyDescent="0.3">
      <c r="A69" s="25" t="s">
        <v>63</v>
      </c>
      <c r="B69" s="26" t="s">
        <v>42</v>
      </c>
      <c r="C69" s="27">
        <f>'Contract Cost Sheet'!$C$7</f>
        <v>4450</v>
      </c>
      <c r="D69" s="18">
        <f>IF(B62="X",0,B60)</f>
        <v>0</v>
      </c>
      <c r="E69" s="27">
        <f t="shared" si="4"/>
        <v>0</v>
      </c>
      <c r="F69" s="29"/>
    </row>
    <row r="70" spans="1:6" hidden="1" x14ac:dyDescent="0.3">
      <c r="A70" s="25" t="s">
        <v>64</v>
      </c>
      <c r="B70" s="26" t="s">
        <v>43</v>
      </c>
      <c r="C70" s="27">
        <f>'Contract Cost Sheet'!$C$9</f>
        <v>215</v>
      </c>
      <c r="D70" s="18">
        <f>IF(B62="X",0,B62)</f>
        <v>0</v>
      </c>
      <c r="E70" s="27">
        <f>C70*D70</f>
        <v>0</v>
      </c>
      <c r="F70" s="29"/>
    </row>
    <row r="71" spans="1:6" hidden="1" x14ac:dyDescent="0.3">
      <c r="A71" s="25" t="s">
        <v>65</v>
      </c>
      <c r="B71" s="26" t="s">
        <v>52</v>
      </c>
      <c r="C71" s="27">
        <f>'Contract Cost Sheet'!$C$10</f>
        <v>190</v>
      </c>
      <c r="D71" s="18">
        <f>IF(B62="X",0,B62)</f>
        <v>0</v>
      </c>
      <c r="E71" s="27">
        <f>C71*D71</f>
        <v>0</v>
      </c>
      <c r="F71" s="29"/>
    </row>
    <row r="72" spans="1:6" hidden="1" x14ac:dyDescent="0.3">
      <c r="A72" s="25" t="s">
        <v>66</v>
      </c>
      <c r="B72" s="26" t="s">
        <v>44</v>
      </c>
      <c r="C72" s="27">
        <f>'Contract Cost Sheet'!$C$11</f>
        <v>365</v>
      </c>
      <c r="D72" s="18">
        <f>IF(B62="X",0,(IF(C60=80,B60,0)+IF(C61=80,B61,0)))</f>
        <v>0</v>
      </c>
      <c r="E72" s="27">
        <f>C72*D72</f>
        <v>0</v>
      </c>
      <c r="F72" s="29"/>
    </row>
    <row r="73" spans="1:6" hidden="1" x14ac:dyDescent="0.3">
      <c r="A73" s="25" t="s">
        <v>67</v>
      </c>
      <c r="B73" s="26" t="s">
        <v>45</v>
      </c>
      <c r="C73" s="27">
        <f>'Contract Cost Sheet'!$C$12</f>
        <v>1250</v>
      </c>
      <c r="D73" s="18">
        <f>IF(B62="X",0,IF(B62&gt;=1,1,0))</f>
        <v>0</v>
      </c>
      <c r="E73" s="27">
        <f>C73*D73</f>
        <v>0</v>
      </c>
      <c r="F73" s="29"/>
    </row>
    <row r="74" spans="1:6" hidden="1" x14ac:dyDescent="0.3">
      <c r="A74" s="25" t="s">
        <v>1</v>
      </c>
      <c r="B74" s="26" t="s">
        <v>46</v>
      </c>
      <c r="C74" s="27">
        <f>'Contract Cost Sheet'!$C$19</f>
        <v>165</v>
      </c>
      <c r="D74" s="18">
        <f>IF(B62="X",0,(IF(C60=20,B60,0)+IF(C61=20,B61,0)))</f>
        <v>0</v>
      </c>
      <c r="E74" s="27">
        <f>C74*D74</f>
        <v>0</v>
      </c>
      <c r="F74" s="29"/>
    </row>
    <row r="75" spans="1:6" hidden="1" x14ac:dyDescent="0.3">
      <c r="A75" s="25" t="s">
        <v>68</v>
      </c>
      <c r="B75" s="26" t="s">
        <v>47</v>
      </c>
      <c r="C75" s="27">
        <f>'Contract Cost Sheet'!$C$20</f>
        <v>135</v>
      </c>
      <c r="D75" s="18">
        <f>IF(B62="X",0,(IF(C60=6,B60,0)+IF(C61=6,B61,0)))</f>
        <v>0</v>
      </c>
      <c r="E75" s="27">
        <f t="shared" ref="E75:E81" si="5">C75*D75</f>
        <v>0</v>
      </c>
      <c r="F75" s="29"/>
    </row>
    <row r="76" spans="1:6" hidden="1" x14ac:dyDescent="0.3">
      <c r="A76" s="25" t="s">
        <v>2</v>
      </c>
      <c r="B76" s="26" t="s">
        <v>48</v>
      </c>
      <c r="C76" s="27">
        <f>'Contract Cost Sheet'!$C$24</f>
        <v>135</v>
      </c>
      <c r="D76" s="18">
        <f>IF(OR(E60&gt;0,F60&gt;0),E60+F60,0)</f>
        <v>0</v>
      </c>
      <c r="E76" s="27">
        <f t="shared" si="5"/>
        <v>0</v>
      </c>
      <c r="F76" s="29"/>
    </row>
    <row r="77" spans="1:6" hidden="1" x14ac:dyDescent="0.3">
      <c r="A77" s="25" t="s">
        <v>86</v>
      </c>
      <c r="B77" s="26" t="s">
        <v>87</v>
      </c>
      <c r="C77" s="27">
        <f>'Contract Cost Sheet'!$C$30</f>
        <v>4950</v>
      </c>
      <c r="D77" s="18">
        <f>E60</f>
        <v>0</v>
      </c>
      <c r="E77" s="27">
        <f t="shared" si="5"/>
        <v>0</v>
      </c>
      <c r="F77" s="29"/>
    </row>
    <row r="78" spans="1:6" hidden="1" x14ac:dyDescent="0.3">
      <c r="A78" s="25" t="s">
        <v>89</v>
      </c>
      <c r="B78" s="26" t="s">
        <v>88</v>
      </c>
      <c r="C78" s="27">
        <f>'Contract Cost Sheet'!$C$31</f>
        <v>5750</v>
      </c>
      <c r="D78" s="18">
        <f>F60</f>
        <v>0</v>
      </c>
      <c r="E78" s="27">
        <f t="shared" si="5"/>
        <v>0</v>
      </c>
      <c r="F78" s="29"/>
    </row>
    <row r="79" spans="1:6" hidden="1" x14ac:dyDescent="0.3">
      <c r="A79" s="25" t="s">
        <v>90</v>
      </c>
      <c r="B79" s="26" t="s">
        <v>81</v>
      </c>
      <c r="C79" s="27">
        <f>'Contract Cost Sheet'!$C$32</f>
        <v>245</v>
      </c>
      <c r="D79" s="18">
        <f>IF(AND(H60=0,OR(E60&gt;0,F60&gt;0)),B62,0)</f>
        <v>0</v>
      </c>
      <c r="E79" s="27">
        <f t="shared" si="5"/>
        <v>0</v>
      </c>
      <c r="F79" s="29"/>
    </row>
    <row r="80" spans="1:6" hidden="1" x14ac:dyDescent="0.3">
      <c r="A80" s="25" t="s">
        <v>91</v>
      </c>
      <c r="B80" s="26" t="s">
        <v>92</v>
      </c>
      <c r="C80" s="27">
        <f>'Contract Cost Sheet'!$C$33</f>
        <v>9950</v>
      </c>
      <c r="D80" s="18">
        <f>H60</f>
        <v>0</v>
      </c>
      <c r="E80" s="27">
        <f t="shared" si="5"/>
        <v>0</v>
      </c>
      <c r="F80" s="29"/>
    </row>
    <row r="81" spans="1:10" hidden="1" x14ac:dyDescent="0.3">
      <c r="A81" s="25" t="s">
        <v>93</v>
      </c>
      <c r="B81" s="26" t="s">
        <v>94</v>
      </c>
      <c r="C81" s="27">
        <f>'Contract Cost Sheet'!$C$35</f>
        <v>245</v>
      </c>
      <c r="D81" s="18">
        <f>IF(H60=0,0,1)</f>
        <v>0</v>
      </c>
      <c r="E81" s="27">
        <f t="shared" si="5"/>
        <v>0</v>
      </c>
      <c r="F81" s="29"/>
    </row>
    <row r="82" spans="1:10" hidden="1" x14ac:dyDescent="0.3">
      <c r="A82" s="46" t="s">
        <v>95</v>
      </c>
      <c r="B82" s="47" t="s">
        <v>96</v>
      </c>
      <c r="C82" s="48">
        <f>'Contract Cost Sheet'!$C$36</f>
        <v>625</v>
      </c>
      <c r="D82" s="49">
        <f>IF(H60=0,0,1)</f>
        <v>0</v>
      </c>
      <c r="E82" s="48">
        <f>C82*D82</f>
        <v>0</v>
      </c>
      <c r="F82" s="50"/>
    </row>
    <row r="83" spans="1:10" ht="15" hidden="1" thickBot="1" x14ac:dyDescent="0.35">
      <c r="A83" s="30"/>
      <c r="B83" s="31"/>
      <c r="C83" s="31"/>
      <c r="D83" s="31" t="s">
        <v>0</v>
      </c>
      <c r="E83" s="32">
        <f>SUM(E64:E82)</f>
        <v>0</v>
      </c>
      <c r="F83" s="33"/>
    </row>
    <row r="84" spans="1:10" x14ac:dyDescent="0.3">
      <c r="A84" s="3"/>
    </row>
    <row r="85" spans="1:10" x14ac:dyDescent="0.3">
      <c r="A85" s="3" t="s">
        <v>8</v>
      </c>
    </row>
    <row r="86" spans="1:10" x14ac:dyDescent="0.3">
      <c r="A86" s="16">
        <v>4</v>
      </c>
      <c r="B86" s="5" t="s">
        <v>51</v>
      </c>
      <c r="C86" s="5" t="s">
        <v>6</v>
      </c>
      <c r="D86" s="62" t="s">
        <v>103</v>
      </c>
      <c r="E86" s="5" t="s">
        <v>97</v>
      </c>
      <c r="F86" s="54" t="s">
        <v>98</v>
      </c>
      <c r="G86" s="43" t="s">
        <v>100</v>
      </c>
      <c r="H86" s="5" t="s">
        <v>101</v>
      </c>
    </row>
    <row r="87" spans="1:10" x14ac:dyDescent="0.3">
      <c r="A87" s="7" t="s">
        <v>75</v>
      </c>
      <c r="B87" s="15">
        <v>0</v>
      </c>
      <c r="C87" s="15">
        <v>6</v>
      </c>
      <c r="D87" s="59" t="s">
        <v>104</v>
      </c>
      <c r="E87" s="61">
        <f>IF(D87="Arc Unit",IF(OR(B89="X",B89=1,B89=2),1,0),IF(H87=1,1,0))</f>
        <v>0</v>
      </c>
      <c r="F87" s="61">
        <f>IF(D87="Cards", 0, IF(OR(B89="X",B89=0,B89=1,B89=2),0,1))</f>
        <v>0</v>
      </c>
      <c r="G87" s="55" t="s">
        <v>102</v>
      </c>
      <c r="H87" s="18">
        <f>IF(G87="No", 0, 1)</f>
        <v>0</v>
      </c>
      <c r="I87" s="12">
        <f>E110</f>
        <v>0</v>
      </c>
    </row>
    <row r="88" spans="1:10" x14ac:dyDescent="0.3">
      <c r="A88" s="7" t="s">
        <v>76</v>
      </c>
      <c r="B88" s="15">
        <v>0</v>
      </c>
      <c r="C88" s="15">
        <v>6</v>
      </c>
      <c r="D88" s="6"/>
      <c r="E88" s="42"/>
      <c r="F88" s="42"/>
      <c r="G88" s="44"/>
      <c r="H88" s="10"/>
      <c r="I88" s="52"/>
      <c r="J88" s="53"/>
    </row>
    <row r="89" spans="1:10" x14ac:dyDescent="0.3">
      <c r="A89" s="7" t="s">
        <v>3</v>
      </c>
      <c r="B89" s="56">
        <f>IF(H87=1,"X",SUM(B87:B88))</f>
        <v>0</v>
      </c>
      <c r="J89">
        <f>B89</f>
        <v>0</v>
      </c>
    </row>
    <row r="90" spans="1:10" ht="15" hidden="1" thickBot="1" x14ac:dyDescent="0.35">
      <c r="A90" s="3"/>
    </row>
    <row r="91" spans="1:10" hidden="1" x14ac:dyDescent="0.3">
      <c r="A91" s="20" t="s">
        <v>58</v>
      </c>
      <c r="B91" s="21" t="s">
        <v>37</v>
      </c>
      <c r="C91" s="22">
        <f>'Contract Cost Sheet'!$C$2</f>
        <v>3000</v>
      </c>
      <c r="D91" s="23">
        <f>IF(OR(E87=1,F87=1),0,IF(OR(B89="X",B89&lt;=4),0,1))</f>
        <v>0</v>
      </c>
      <c r="E91" s="22">
        <f>C91*D91</f>
        <v>0</v>
      </c>
      <c r="F91" s="24"/>
    </row>
    <row r="92" spans="1:10" hidden="1" x14ac:dyDescent="0.3">
      <c r="A92" s="25" t="s">
        <v>59</v>
      </c>
      <c r="B92" s="26" t="s">
        <v>38</v>
      </c>
      <c r="C92" s="27">
        <f>'Contract Cost Sheet'!$C$3</f>
        <v>2250</v>
      </c>
      <c r="D92" s="18">
        <f>IF(OR(E87=1,F87=1),0,IF(OR(B89="X",B89&lt;=2,B89&gt;4),0,1))</f>
        <v>0</v>
      </c>
      <c r="E92" s="27">
        <f t="shared" ref="E92:E96" si="6">C92*D92</f>
        <v>0</v>
      </c>
      <c r="F92" s="29"/>
    </row>
    <row r="93" spans="1:10" hidden="1" x14ac:dyDescent="0.3">
      <c r="A93" s="25" t="s">
        <v>60</v>
      </c>
      <c r="B93" s="26" t="s">
        <v>39</v>
      </c>
      <c r="C93" s="27">
        <f>'Contract Cost Sheet'!$C$4</f>
        <v>1550</v>
      </c>
      <c r="D93" s="18">
        <f>IF(OR(E87=1,F87=1),0,IF(OR(B89="X",B89&gt;2,B89=0),0,1))</f>
        <v>0</v>
      </c>
      <c r="E93" s="27">
        <f t="shared" si="6"/>
        <v>0</v>
      </c>
      <c r="F93" s="29"/>
    </row>
    <row r="94" spans="1:10" hidden="1" x14ac:dyDescent="0.3">
      <c r="A94" s="25" t="s">
        <v>61</v>
      </c>
      <c r="B94" s="26" t="s">
        <v>40</v>
      </c>
      <c r="C94" s="27">
        <f>'Contract Cost Sheet'!$C$5</f>
        <v>415</v>
      </c>
      <c r="D94" s="18">
        <f>IF(OR(E87&gt;=1,F87&gt;=1),0,B89)</f>
        <v>0</v>
      </c>
      <c r="E94" s="27">
        <f t="shared" si="6"/>
        <v>0</v>
      </c>
      <c r="F94" s="29"/>
    </row>
    <row r="95" spans="1:10" hidden="1" x14ac:dyDescent="0.3">
      <c r="A95" s="25" t="s">
        <v>62</v>
      </c>
      <c r="B95" s="26" t="s">
        <v>41</v>
      </c>
      <c r="C95" s="27">
        <f>'Contract Cost Sheet'!$C$6</f>
        <v>4850</v>
      </c>
      <c r="D95" s="18">
        <f>IF(B89="X",0,B88)</f>
        <v>0</v>
      </c>
      <c r="E95" s="27">
        <f t="shared" si="6"/>
        <v>0</v>
      </c>
      <c r="F95" s="29"/>
    </row>
    <row r="96" spans="1:10" hidden="1" x14ac:dyDescent="0.3">
      <c r="A96" s="25" t="s">
        <v>63</v>
      </c>
      <c r="B96" s="26" t="s">
        <v>42</v>
      </c>
      <c r="C96" s="27">
        <f>'Contract Cost Sheet'!$C$7</f>
        <v>4450</v>
      </c>
      <c r="D96" s="18">
        <f>IF(B89="X",0,B87)</f>
        <v>0</v>
      </c>
      <c r="E96" s="27">
        <f t="shared" si="6"/>
        <v>0</v>
      </c>
      <c r="F96" s="29"/>
    </row>
    <row r="97" spans="1:6" hidden="1" x14ac:dyDescent="0.3">
      <c r="A97" s="25" t="s">
        <v>64</v>
      </c>
      <c r="B97" s="26" t="s">
        <v>43</v>
      </c>
      <c r="C97" s="27">
        <f>'Contract Cost Sheet'!$C$9</f>
        <v>215</v>
      </c>
      <c r="D97" s="18">
        <f>IF(B89="X",0,B89)</f>
        <v>0</v>
      </c>
      <c r="E97" s="27">
        <f>C97*D97</f>
        <v>0</v>
      </c>
      <c r="F97" s="29"/>
    </row>
    <row r="98" spans="1:6" hidden="1" x14ac:dyDescent="0.3">
      <c r="A98" s="25" t="s">
        <v>65</v>
      </c>
      <c r="B98" s="26" t="s">
        <v>52</v>
      </c>
      <c r="C98" s="27">
        <f>'Contract Cost Sheet'!$C$10</f>
        <v>190</v>
      </c>
      <c r="D98" s="18">
        <f>IF(B89="X",0,B89)</f>
        <v>0</v>
      </c>
      <c r="E98" s="27">
        <f>C98*D98</f>
        <v>0</v>
      </c>
      <c r="F98" s="29"/>
    </row>
    <row r="99" spans="1:6" hidden="1" x14ac:dyDescent="0.3">
      <c r="A99" s="25" t="s">
        <v>66</v>
      </c>
      <c r="B99" s="26" t="s">
        <v>44</v>
      </c>
      <c r="C99" s="27">
        <f>'Contract Cost Sheet'!$C$11</f>
        <v>365</v>
      </c>
      <c r="D99" s="18">
        <f>IF(B89="X",0,(IF(C87=80,B87,0)+IF(C88=80,B88,0)))</f>
        <v>0</v>
      </c>
      <c r="E99" s="27">
        <f>C99*D99</f>
        <v>0</v>
      </c>
      <c r="F99" s="29"/>
    </row>
    <row r="100" spans="1:6" hidden="1" x14ac:dyDescent="0.3">
      <c r="A100" s="25" t="s">
        <v>67</v>
      </c>
      <c r="B100" s="26" t="s">
        <v>45</v>
      </c>
      <c r="C100" s="27">
        <f>'Contract Cost Sheet'!$C$12</f>
        <v>1250</v>
      </c>
      <c r="D100" s="18">
        <f>IF(B89="X",0,IF(B89&gt;=1,1,0))</f>
        <v>0</v>
      </c>
      <c r="E100" s="27">
        <f>C100*D100</f>
        <v>0</v>
      </c>
      <c r="F100" s="29"/>
    </row>
    <row r="101" spans="1:6" hidden="1" x14ac:dyDescent="0.3">
      <c r="A101" s="25" t="s">
        <v>1</v>
      </c>
      <c r="B101" s="26" t="s">
        <v>46</v>
      </c>
      <c r="C101" s="27">
        <f>'Contract Cost Sheet'!$C$19</f>
        <v>165</v>
      </c>
      <c r="D101" s="18">
        <f>IF(B89="X",0,(IF(C87=20,B87,0)+IF(C88=20,B88,0)))</f>
        <v>0</v>
      </c>
      <c r="E101" s="27">
        <f>C101*D101</f>
        <v>0</v>
      </c>
      <c r="F101" s="29"/>
    </row>
    <row r="102" spans="1:6" hidden="1" x14ac:dyDescent="0.3">
      <c r="A102" s="25" t="s">
        <v>68</v>
      </c>
      <c r="B102" s="26" t="s">
        <v>47</v>
      </c>
      <c r="C102" s="27">
        <f>'Contract Cost Sheet'!$C$20</f>
        <v>135</v>
      </c>
      <c r="D102" s="18">
        <f>IF(B89="X",0,(IF(C87=6,B87,0)+IF(C88=6,B88,0)))</f>
        <v>0</v>
      </c>
      <c r="E102" s="27">
        <f t="shared" ref="E102:E108" si="7">C102*D102</f>
        <v>0</v>
      </c>
      <c r="F102" s="29"/>
    </row>
    <row r="103" spans="1:6" hidden="1" x14ac:dyDescent="0.3">
      <c r="A103" s="25" t="s">
        <v>2</v>
      </c>
      <c r="B103" s="26" t="s">
        <v>48</v>
      </c>
      <c r="C103" s="27">
        <f>'Contract Cost Sheet'!$C$24</f>
        <v>135</v>
      </c>
      <c r="D103" s="18">
        <f>IF(OR(E87&gt;0,F87&gt;0),E87+F87,0)</f>
        <v>0</v>
      </c>
      <c r="E103" s="27">
        <f t="shared" si="7"/>
        <v>0</v>
      </c>
      <c r="F103" s="29"/>
    </row>
    <row r="104" spans="1:6" hidden="1" x14ac:dyDescent="0.3">
      <c r="A104" s="25" t="s">
        <v>86</v>
      </c>
      <c r="B104" s="26" t="s">
        <v>87</v>
      </c>
      <c r="C104" s="27">
        <f>'Contract Cost Sheet'!$C$30</f>
        <v>4950</v>
      </c>
      <c r="D104" s="18">
        <f>E87</f>
        <v>0</v>
      </c>
      <c r="E104" s="27">
        <f t="shared" si="7"/>
        <v>0</v>
      </c>
      <c r="F104" s="29"/>
    </row>
    <row r="105" spans="1:6" hidden="1" x14ac:dyDescent="0.3">
      <c r="A105" s="25" t="s">
        <v>89</v>
      </c>
      <c r="B105" s="26" t="s">
        <v>88</v>
      </c>
      <c r="C105" s="27">
        <f>'Contract Cost Sheet'!$C$31</f>
        <v>5750</v>
      </c>
      <c r="D105" s="18">
        <f>F87</f>
        <v>0</v>
      </c>
      <c r="E105" s="27">
        <f t="shared" si="7"/>
        <v>0</v>
      </c>
      <c r="F105" s="29"/>
    </row>
    <row r="106" spans="1:6" hidden="1" x14ac:dyDescent="0.3">
      <c r="A106" s="25" t="s">
        <v>90</v>
      </c>
      <c r="B106" s="26" t="s">
        <v>81</v>
      </c>
      <c r="C106" s="27">
        <f>'Contract Cost Sheet'!$C$32</f>
        <v>245</v>
      </c>
      <c r="D106" s="18">
        <f>IF(AND(H87=0,OR(E87&gt;0,F87&gt;0)),B89,0)</f>
        <v>0</v>
      </c>
      <c r="E106" s="27">
        <f t="shared" si="7"/>
        <v>0</v>
      </c>
      <c r="F106" s="29"/>
    </row>
    <row r="107" spans="1:6" hidden="1" x14ac:dyDescent="0.3">
      <c r="A107" s="25" t="s">
        <v>91</v>
      </c>
      <c r="B107" s="26" t="s">
        <v>92</v>
      </c>
      <c r="C107" s="27">
        <f>'Contract Cost Sheet'!$C$33</f>
        <v>9950</v>
      </c>
      <c r="D107" s="18">
        <f>H87</f>
        <v>0</v>
      </c>
      <c r="E107" s="27">
        <f t="shared" si="7"/>
        <v>0</v>
      </c>
      <c r="F107" s="29"/>
    </row>
    <row r="108" spans="1:6" hidden="1" x14ac:dyDescent="0.3">
      <c r="A108" s="25" t="s">
        <v>93</v>
      </c>
      <c r="B108" s="26" t="s">
        <v>94</v>
      </c>
      <c r="C108" s="27">
        <f>'Contract Cost Sheet'!$C$35</f>
        <v>245</v>
      </c>
      <c r="D108" s="18">
        <f>IF(H87=0,0,1)</f>
        <v>0</v>
      </c>
      <c r="E108" s="27">
        <f t="shared" si="7"/>
        <v>0</v>
      </c>
      <c r="F108" s="29"/>
    </row>
    <row r="109" spans="1:6" hidden="1" x14ac:dyDescent="0.3">
      <c r="A109" s="46" t="s">
        <v>95</v>
      </c>
      <c r="B109" s="47" t="s">
        <v>96</v>
      </c>
      <c r="C109" s="48">
        <f>'Contract Cost Sheet'!$C$36</f>
        <v>625</v>
      </c>
      <c r="D109" s="49">
        <f>IF(H87=0,0,1)</f>
        <v>0</v>
      </c>
      <c r="E109" s="48">
        <f>C109*D109</f>
        <v>0</v>
      </c>
      <c r="F109" s="50"/>
    </row>
    <row r="110" spans="1:6" ht="15" hidden="1" thickBot="1" x14ac:dyDescent="0.35">
      <c r="A110" s="30"/>
      <c r="B110" s="31"/>
      <c r="C110" s="31"/>
      <c r="D110" s="31" t="s">
        <v>0</v>
      </c>
      <c r="E110" s="32">
        <f>SUM(E91:E109)</f>
        <v>0</v>
      </c>
      <c r="F110" s="33"/>
    </row>
    <row r="111" spans="1:6" x14ac:dyDescent="0.3">
      <c r="A111" s="3"/>
    </row>
    <row r="112" spans="1:6" x14ac:dyDescent="0.3">
      <c r="A112" s="3" t="s">
        <v>8</v>
      </c>
    </row>
    <row r="113" spans="1:10" x14ac:dyDescent="0.3">
      <c r="A113" s="16">
        <v>5</v>
      </c>
      <c r="B113" s="5" t="s">
        <v>51</v>
      </c>
      <c r="C113" s="5" t="s">
        <v>6</v>
      </c>
      <c r="D113" s="62" t="s">
        <v>103</v>
      </c>
      <c r="E113" s="5" t="s">
        <v>97</v>
      </c>
      <c r="F113" s="54" t="s">
        <v>98</v>
      </c>
      <c r="G113" s="43" t="s">
        <v>100</v>
      </c>
      <c r="H113" s="5" t="s">
        <v>101</v>
      </c>
    </row>
    <row r="114" spans="1:10" x14ac:dyDescent="0.3">
      <c r="A114" s="7" t="s">
        <v>75</v>
      </c>
      <c r="B114" s="15">
        <v>0</v>
      </c>
      <c r="C114" s="15">
        <v>6</v>
      </c>
      <c r="D114" s="59" t="s">
        <v>104</v>
      </c>
      <c r="E114" s="61">
        <f>IF(D114="Arc Unit",IF(OR(B116="X",B116=1,B116=2),1,0),IF(H114=1,1,0))</f>
        <v>0</v>
      </c>
      <c r="F114" s="61">
        <f>IF(D114="Cards", 0, IF(OR(B116="X",B116=0,B116=1,B116=2),0,1))</f>
        <v>0</v>
      </c>
      <c r="G114" s="55" t="s">
        <v>102</v>
      </c>
      <c r="H114" s="18">
        <f>IF(G114="No", 0, 1)</f>
        <v>0</v>
      </c>
      <c r="I114" s="12">
        <f>E137</f>
        <v>0</v>
      </c>
    </row>
    <row r="115" spans="1:10" x14ac:dyDescent="0.3">
      <c r="A115" s="7" t="s">
        <v>76</v>
      </c>
      <c r="B115" s="15">
        <v>0</v>
      </c>
      <c r="C115" s="15">
        <v>6</v>
      </c>
      <c r="D115" s="6"/>
      <c r="E115" s="42"/>
      <c r="F115" s="42"/>
      <c r="G115" s="44"/>
      <c r="H115" s="10"/>
      <c r="I115" s="52"/>
      <c r="J115" s="53"/>
    </row>
    <row r="116" spans="1:10" x14ac:dyDescent="0.3">
      <c r="A116" s="7" t="s">
        <v>3</v>
      </c>
      <c r="B116" s="56">
        <f>IF(H114=1,"X",SUM(B114:B115))</f>
        <v>0</v>
      </c>
      <c r="J116">
        <f>B116</f>
        <v>0</v>
      </c>
    </row>
    <row r="117" spans="1:10" ht="15" hidden="1" thickBot="1" x14ac:dyDescent="0.35">
      <c r="A117" s="3"/>
    </row>
    <row r="118" spans="1:10" hidden="1" x14ac:dyDescent="0.3">
      <c r="A118" s="20" t="s">
        <v>58</v>
      </c>
      <c r="B118" s="21" t="s">
        <v>37</v>
      </c>
      <c r="C118" s="22">
        <f>'Contract Cost Sheet'!$C$2</f>
        <v>3000</v>
      </c>
      <c r="D118" s="23">
        <f>IF(OR(E114=1,F114=1),0,IF(OR(B116="X",B116&lt;=4),0,1))</f>
        <v>0</v>
      </c>
      <c r="E118" s="22">
        <f>C118*D118</f>
        <v>0</v>
      </c>
      <c r="F118" s="24"/>
    </row>
    <row r="119" spans="1:10" hidden="1" x14ac:dyDescent="0.3">
      <c r="A119" s="25" t="s">
        <v>59</v>
      </c>
      <c r="B119" s="26" t="s">
        <v>38</v>
      </c>
      <c r="C119" s="27">
        <f>'Contract Cost Sheet'!$C$3</f>
        <v>2250</v>
      </c>
      <c r="D119" s="18">
        <f>IF(OR(E114=1,F114=1),0,IF(OR(B116="X",B116&lt;=2,B116&gt;4),0,1))</f>
        <v>0</v>
      </c>
      <c r="E119" s="27">
        <f t="shared" ref="E119:E123" si="8">C119*D119</f>
        <v>0</v>
      </c>
      <c r="F119" s="29"/>
    </row>
    <row r="120" spans="1:10" hidden="1" x14ac:dyDescent="0.3">
      <c r="A120" s="25" t="s">
        <v>60</v>
      </c>
      <c r="B120" s="26" t="s">
        <v>39</v>
      </c>
      <c r="C120" s="27">
        <f>'Contract Cost Sheet'!$C$4</f>
        <v>1550</v>
      </c>
      <c r="D120" s="18">
        <f>IF(OR(E114=1,F114=1),0,IF(OR(B116="X",B116&gt;2,B116=0),0,1))</f>
        <v>0</v>
      </c>
      <c r="E120" s="27">
        <f t="shared" si="8"/>
        <v>0</v>
      </c>
      <c r="F120" s="29"/>
    </row>
    <row r="121" spans="1:10" hidden="1" x14ac:dyDescent="0.3">
      <c r="A121" s="25" t="s">
        <v>61</v>
      </c>
      <c r="B121" s="26" t="s">
        <v>40</v>
      </c>
      <c r="C121" s="27">
        <f>'Contract Cost Sheet'!$C$5</f>
        <v>415</v>
      </c>
      <c r="D121" s="18">
        <f>IF(OR(E114&gt;=1,F114&gt;=1),0,B116)</f>
        <v>0</v>
      </c>
      <c r="E121" s="27">
        <f t="shared" si="8"/>
        <v>0</v>
      </c>
      <c r="F121" s="29"/>
    </row>
    <row r="122" spans="1:10" hidden="1" x14ac:dyDescent="0.3">
      <c r="A122" s="25" t="s">
        <v>62</v>
      </c>
      <c r="B122" s="26" t="s">
        <v>41</v>
      </c>
      <c r="C122" s="27">
        <f>'Contract Cost Sheet'!$C$6</f>
        <v>4850</v>
      </c>
      <c r="D122" s="18">
        <f>IF(B116="X",0,B115)</f>
        <v>0</v>
      </c>
      <c r="E122" s="27">
        <f t="shared" si="8"/>
        <v>0</v>
      </c>
      <c r="F122" s="29"/>
    </row>
    <row r="123" spans="1:10" hidden="1" x14ac:dyDescent="0.3">
      <c r="A123" s="25" t="s">
        <v>63</v>
      </c>
      <c r="B123" s="26" t="s">
        <v>42</v>
      </c>
      <c r="C123" s="27">
        <f>'Contract Cost Sheet'!$C$7</f>
        <v>4450</v>
      </c>
      <c r="D123" s="18">
        <f>IF(B116="X",0,B114)</f>
        <v>0</v>
      </c>
      <c r="E123" s="27">
        <f t="shared" si="8"/>
        <v>0</v>
      </c>
      <c r="F123" s="29"/>
    </row>
    <row r="124" spans="1:10" hidden="1" x14ac:dyDescent="0.3">
      <c r="A124" s="25" t="s">
        <v>64</v>
      </c>
      <c r="B124" s="26" t="s">
        <v>43</v>
      </c>
      <c r="C124" s="27">
        <f>'Contract Cost Sheet'!$C$9</f>
        <v>215</v>
      </c>
      <c r="D124" s="18">
        <f>IF(B116="X",0,B116)</f>
        <v>0</v>
      </c>
      <c r="E124" s="27">
        <f>C124*D124</f>
        <v>0</v>
      </c>
      <c r="F124" s="29"/>
    </row>
    <row r="125" spans="1:10" hidden="1" x14ac:dyDescent="0.3">
      <c r="A125" s="25" t="s">
        <v>65</v>
      </c>
      <c r="B125" s="26" t="s">
        <v>52</v>
      </c>
      <c r="C125" s="27">
        <f>'Contract Cost Sheet'!$C$10</f>
        <v>190</v>
      </c>
      <c r="D125" s="18">
        <f>IF(B116="X",0,B116)</f>
        <v>0</v>
      </c>
      <c r="E125" s="27">
        <f>C125*D125</f>
        <v>0</v>
      </c>
      <c r="F125" s="29"/>
    </row>
    <row r="126" spans="1:10" hidden="1" x14ac:dyDescent="0.3">
      <c r="A126" s="25" t="s">
        <v>66</v>
      </c>
      <c r="B126" s="26" t="s">
        <v>44</v>
      </c>
      <c r="C126" s="27">
        <f>'Contract Cost Sheet'!$C$11</f>
        <v>365</v>
      </c>
      <c r="D126" s="18">
        <f>IF(B116="X",0,(IF(C114=80,B114,0)+IF(C115=80,B115,0)))</f>
        <v>0</v>
      </c>
      <c r="E126" s="27">
        <f>C126*D126</f>
        <v>0</v>
      </c>
      <c r="F126" s="29"/>
    </row>
    <row r="127" spans="1:10" hidden="1" x14ac:dyDescent="0.3">
      <c r="A127" s="25" t="s">
        <v>67</v>
      </c>
      <c r="B127" s="26" t="s">
        <v>45</v>
      </c>
      <c r="C127" s="27">
        <f>'Contract Cost Sheet'!$C$12</f>
        <v>1250</v>
      </c>
      <c r="D127" s="18">
        <f>IF(B116="X",0,IF(B116&gt;=1,1,0))</f>
        <v>0</v>
      </c>
      <c r="E127" s="27">
        <f>C127*D127</f>
        <v>0</v>
      </c>
      <c r="F127" s="29"/>
    </row>
    <row r="128" spans="1:10" hidden="1" x14ac:dyDescent="0.3">
      <c r="A128" s="25" t="s">
        <v>1</v>
      </c>
      <c r="B128" s="26" t="s">
        <v>46</v>
      </c>
      <c r="C128" s="27">
        <f>'Contract Cost Sheet'!$C$19</f>
        <v>165</v>
      </c>
      <c r="D128" s="18">
        <f>IF(B116="X",0,(IF(C114=20,B114,0)+IF(C115=20,B115,0)))</f>
        <v>0</v>
      </c>
      <c r="E128" s="27">
        <f>C128*D128</f>
        <v>0</v>
      </c>
      <c r="F128" s="29"/>
    </row>
    <row r="129" spans="1:10" hidden="1" x14ac:dyDescent="0.3">
      <c r="A129" s="25" t="s">
        <v>68</v>
      </c>
      <c r="B129" s="26" t="s">
        <v>47</v>
      </c>
      <c r="C129" s="27">
        <f>'Contract Cost Sheet'!$C$20</f>
        <v>135</v>
      </c>
      <c r="D129" s="18">
        <f>IF(B116="X",0,(IF(C114=6,B114,0)+IF(C115=6,B115,0)))</f>
        <v>0</v>
      </c>
      <c r="E129" s="27">
        <f t="shared" ref="E129:E135" si="9">C129*D129</f>
        <v>0</v>
      </c>
      <c r="F129" s="29"/>
    </row>
    <row r="130" spans="1:10" hidden="1" x14ac:dyDescent="0.3">
      <c r="A130" s="25" t="s">
        <v>2</v>
      </c>
      <c r="B130" s="26" t="s">
        <v>48</v>
      </c>
      <c r="C130" s="27">
        <f>'Contract Cost Sheet'!$C$24</f>
        <v>135</v>
      </c>
      <c r="D130" s="18">
        <f>IF(OR(E114&gt;0,F114&gt;0),E114+F114,0)</f>
        <v>0</v>
      </c>
      <c r="E130" s="27">
        <f t="shared" si="9"/>
        <v>0</v>
      </c>
      <c r="F130" s="29"/>
    </row>
    <row r="131" spans="1:10" hidden="1" x14ac:dyDescent="0.3">
      <c r="A131" s="25" t="s">
        <v>86</v>
      </c>
      <c r="B131" s="26" t="s">
        <v>87</v>
      </c>
      <c r="C131" s="27">
        <f>'Contract Cost Sheet'!$C$30</f>
        <v>4950</v>
      </c>
      <c r="D131" s="18">
        <f>E114</f>
        <v>0</v>
      </c>
      <c r="E131" s="27">
        <f t="shared" si="9"/>
        <v>0</v>
      </c>
      <c r="F131" s="29"/>
    </row>
    <row r="132" spans="1:10" hidden="1" x14ac:dyDescent="0.3">
      <c r="A132" s="25" t="s">
        <v>89</v>
      </c>
      <c r="B132" s="26" t="s">
        <v>88</v>
      </c>
      <c r="C132" s="27">
        <f>'Contract Cost Sheet'!$C$31</f>
        <v>5750</v>
      </c>
      <c r="D132" s="18">
        <f>F114</f>
        <v>0</v>
      </c>
      <c r="E132" s="27">
        <f t="shared" si="9"/>
        <v>0</v>
      </c>
      <c r="F132" s="29"/>
    </row>
    <row r="133" spans="1:10" hidden="1" x14ac:dyDescent="0.3">
      <c r="A133" s="25" t="s">
        <v>90</v>
      </c>
      <c r="B133" s="26" t="s">
        <v>81</v>
      </c>
      <c r="C133" s="27">
        <f>'Contract Cost Sheet'!$C$32</f>
        <v>245</v>
      </c>
      <c r="D133" s="18">
        <f>IF(AND(H114=0,OR(E114&gt;0,F114&gt;0)),B116,0)</f>
        <v>0</v>
      </c>
      <c r="E133" s="27">
        <f t="shared" si="9"/>
        <v>0</v>
      </c>
      <c r="F133" s="29"/>
    </row>
    <row r="134" spans="1:10" hidden="1" x14ac:dyDescent="0.3">
      <c r="A134" s="25" t="s">
        <v>91</v>
      </c>
      <c r="B134" s="26" t="s">
        <v>92</v>
      </c>
      <c r="C134" s="27">
        <f>'Contract Cost Sheet'!$C$33</f>
        <v>9950</v>
      </c>
      <c r="D134" s="18">
        <f>H114</f>
        <v>0</v>
      </c>
      <c r="E134" s="27">
        <f t="shared" si="9"/>
        <v>0</v>
      </c>
      <c r="F134" s="29"/>
    </row>
    <row r="135" spans="1:10" hidden="1" x14ac:dyDescent="0.3">
      <c r="A135" s="25" t="s">
        <v>93</v>
      </c>
      <c r="B135" s="26" t="s">
        <v>94</v>
      </c>
      <c r="C135" s="27">
        <f>'Contract Cost Sheet'!$C$35</f>
        <v>245</v>
      </c>
      <c r="D135" s="18">
        <f>IF(H114=0,0,1)</f>
        <v>0</v>
      </c>
      <c r="E135" s="27">
        <f t="shared" si="9"/>
        <v>0</v>
      </c>
      <c r="F135" s="29"/>
    </row>
    <row r="136" spans="1:10" hidden="1" x14ac:dyDescent="0.3">
      <c r="A136" s="46" t="s">
        <v>95</v>
      </c>
      <c r="B136" s="47" t="s">
        <v>96</v>
      </c>
      <c r="C136" s="48">
        <f>'Contract Cost Sheet'!$C$36</f>
        <v>625</v>
      </c>
      <c r="D136" s="49">
        <f>IF(H114=0,0,1)</f>
        <v>0</v>
      </c>
      <c r="E136" s="48">
        <f>C136*D136</f>
        <v>0</v>
      </c>
      <c r="F136" s="50"/>
    </row>
    <row r="137" spans="1:10" ht="15" hidden="1" thickBot="1" x14ac:dyDescent="0.35">
      <c r="A137" s="30"/>
      <c r="B137" s="31"/>
      <c r="C137" s="31"/>
      <c r="D137" s="31" t="s">
        <v>0</v>
      </c>
      <c r="E137" s="32">
        <f>SUM(E118:E136)</f>
        <v>0</v>
      </c>
      <c r="F137" s="33"/>
    </row>
    <row r="138" spans="1:10" x14ac:dyDescent="0.3">
      <c r="A138" s="3"/>
    </row>
    <row r="139" spans="1:10" x14ac:dyDescent="0.3">
      <c r="A139" s="3" t="s">
        <v>8</v>
      </c>
    </row>
    <row r="140" spans="1:10" x14ac:dyDescent="0.3">
      <c r="A140" s="16">
        <v>6</v>
      </c>
      <c r="B140" s="5" t="s">
        <v>51</v>
      </c>
      <c r="C140" s="5" t="s">
        <v>6</v>
      </c>
      <c r="D140" s="62" t="s">
        <v>103</v>
      </c>
      <c r="E140" s="5" t="s">
        <v>97</v>
      </c>
      <c r="F140" s="54" t="s">
        <v>98</v>
      </c>
      <c r="G140" s="43" t="s">
        <v>100</v>
      </c>
      <c r="H140" s="5" t="s">
        <v>101</v>
      </c>
    </row>
    <row r="141" spans="1:10" x14ac:dyDescent="0.3">
      <c r="A141" s="7" t="s">
        <v>75</v>
      </c>
      <c r="B141" s="15">
        <v>0</v>
      </c>
      <c r="C141" s="15">
        <v>6</v>
      </c>
      <c r="D141" s="59" t="s">
        <v>104</v>
      </c>
      <c r="E141" s="61">
        <f>IF(D141="Arc Unit",IF(OR(B143="X",B143=1,B143=2),1,0),IF(H141=1,1,0))</f>
        <v>0</v>
      </c>
      <c r="F141" s="61">
        <f>IF(D141="Cards", 0, IF(OR(B143="X",B143=0,B143=1,B143=2),0,1))</f>
        <v>0</v>
      </c>
      <c r="G141" s="55" t="s">
        <v>102</v>
      </c>
      <c r="H141" s="18">
        <f>IF(G141="No", 0, 1)</f>
        <v>0</v>
      </c>
      <c r="I141" s="12">
        <f>E164</f>
        <v>0</v>
      </c>
    </row>
    <row r="142" spans="1:10" x14ac:dyDescent="0.3">
      <c r="A142" s="7" t="s">
        <v>76</v>
      </c>
      <c r="B142" s="15">
        <v>0</v>
      </c>
      <c r="C142" s="15">
        <v>6</v>
      </c>
      <c r="D142" s="6"/>
      <c r="E142" s="42"/>
      <c r="F142" s="42"/>
      <c r="G142" s="44"/>
      <c r="H142" s="10"/>
      <c r="I142" s="52"/>
      <c r="J142" s="53"/>
    </row>
    <row r="143" spans="1:10" x14ac:dyDescent="0.3">
      <c r="A143" s="7" t="s">
        <v>3</v>
      </c>
      <c r="B143" s="56">
        <f>IF(H141=1,"X",SUM(B141:B142))</f>
        <v>0</v>
      </c>
      <c r="J143">
        <f>B143</f>
        <v>0</v>
      </c>
    </row>
    <row r="144" spans="1:10" ht="15" hidden="1" thickBot="1" x14ac:dyDescent="0.35">
      <c r="A144" s="3"/>
    </row>
    <row r="145" spans="1:6" hidden="1" x14ac:dyDescent="0.3">
      <c r="A145" s="20" t="s">
        <v>58</v>
      </c>
      <c r="B145" s="21" t="s">
        <v>37</v>
      </c>
      <c r="C145" s="22">
        <f>'Contract Cost Sheet'!$C$2</f>
        <v>3000</v>
      </c>
      <c r="D145" s="23">
        <f>IF(OR(E141=1,F141=1),0,IF(OR(B143="X",B143&lt;=4),0,1))</f>
        <v>0</v>
      </c>
      <c r="E145" s="22">
        <f>C145*D145</f>
        <v>0</v>
      </c>
      <c r="F145" s="24"/>
    </row>
    <row r="146" spans="1:6" hidden="1" x14ac:dyDescent="0.3">
      <c r="A146" s="25" t="s">
        <v>59</v>
      </c>
      <c r="B146" s="26" t="s">
        <v>38</v>
      </c>
      <c r="C146" s="27">
        <f>'Contract Cost Sheet'!$C$3</f>
        <v>2250</v>
      </c>
      <c r="D146" s="18">
        <f>IF(OR(E141=1,F141=1),0,IF(OR(B143="X",B143&lt;=2,B143&gt;4),0,1))</f>
        <v>0</v>
      </c>
      <c r="E146" s="27">
        <f t="shared" ref="E146:E150" si="10">C146*D146</f>
        <v>0</v>
      </c>
      <c r="F146" s="29"/>
    </row>
    <row r="147" spans="1:6" hidden="1" x14ac:dyDescent="0.3">
      <c r="A147" s="25" t="s">
        <v>60</v>
      </c>
      <c r="B147" s="26" t="s">
        <v>39</v>
      </c>
      <c r="C147" s="27">
        <f>'Contract Cost Sheet'!$C$4</f>
        <v>1550</v>
      </c>
      <c r="D147" s="18">
        <f>IF(OR(E141=1,F141=1),0,IF(OR(B143="X",B143&gt;2,B143=0),0,1))</f>
        <v>0</v>
      </c>
      <c r="E147" s="27">
        <f t="shared" si="10"/>
        <v>0</v>
      </c>
      <c r="F147" s="29"/>
    </row>
    <row r="148" spans="1:6" hidden="1" x14ac:dyDescent="0.3">
      <c r="A148" s="25" t="s">
        <v>61</v>
      </c>
      <c r="B148" s="26" t="s">
        <v>40</v>
      </c>
      <c r="C148" s="27">
        <f>'Contract Cost Sheet'!$C$5</f>
        <v>415</v>
      </c>
      <c r="D148" s="18">
        <f>IF(OR(E141&gt;=1,F141&gt;=1),0,B143)</f>
        <v>0</v>
      </c>
      <c r="E148" s="27">
        <f t="shared" si="10"/>
        <v>0</v>
      </c>
      <c r="F148" s="29"/>
    </row>
    <row r="149" spans="1:6" hidden="1" x14ac:dyDescent="0.3">
      <c r="A149" s="25" t="s">
        <v>62</v>
      </c>
      <c r="B149" s="26" t="s">
        <v>41</v>
      </c>
      <c r="C149" s="27">
        <f>'Contract Cost Sheet'!$C$6</f>
        <v>4850</v>
      </c>
      <c r="D149" s="18">
        <f>IF(B143="X",0,B142)</f>
        <v>0</v>
      </c>
      <c r="E149" s="27">
        <f t="shared" si="10"/>
        <v>0</v>
      </c>
      <c r="F149" s="29"/>
    </row>
    <row r="150" spans="1:6" hidden="1" x14ac:dyDescent="0.3">
      <c r="A150" s="25" t="s">
        <v>63</v>
      </c>
      <c r="B150" s="26" t="s">
        <v>42</v>
      </c>
      <c r="C150" s="27">
        <f>'Contract Cost Sheet'!$C$7</f>
        <v>4450</v>
      </c>
      <c r="D150" s="18">
        <f>IF(B143="X",0,B141)</f>
        <v>0</v>
      </c>
      <c r="E150" s="27">
        <f t="shared" si="10"/>
        <v>0</v>
      </c>
      <c r="F150" s="29"/>
    </row>
    <row r="151" spans="1:6" hidden="1" x14ac:dyDescent="0.3">
      <c r="A151" s="25" t="s">
        <v>64</v>
      </c>
      <c r="B151" s="26" t="s">
        <v>43</v>
      </c>
      <c r="C151" s="27">
        <f>'Contract Cost Sheet'!$C$9</f>
        <v>215</v>
      </c>
      <c r="D151" s="18">
        <f>IF(B143="X",0,B143)</f>
        <v>0</v>
      </c>
      <c r="E151" s="27">
        <f>C151*D151</f>
        <v>0</v>
      </c>
      <c r="F151" s="29"/>
    </row>
    <row r="152" spans="1:6" hidden="1" x14ac:dyDescent="0.3">
      <c r="A152" s="25" t="s">
        <v>65</v>
      </c>
      <c r="B152" s="26" t="s">
        <v>52</v>
      </c>
      <c r="C152" s="27">
        <f>'Contract Cost Sheet'!$C$10</f>
        <v>190</v>
      </c>
      <c r="D152" s="18">
        <f>IF(B143="X",0,B143)</f>
        <v>0</v>
      </c>
      <c r="E152" s="27">
        <f>C152*D152</f>
        <v>0</v>
      </c>
      <c r="F152" s="29"/>
    </row>
    <row r="153" spans="1:6" hidden="1" x14ac:dyDescent="0.3">
      <c r="A153" s="25" t="s">
        <v>66</v>
      </c>
      <c r="B153" s="26" t="s">
        <v>44</v>
      </c>
      <c r="C153" s="27">
        <f>'Contract Cost Sheet'!$C$11</f>
        <v>365</v>
      </c>
      <c r="D153" s="18">
        <f>IF(B143="X",0,(IF(C141=80,B141,0)+IF(C142=80,B142,0)))</f>
        <v>0</v>
      </c>
      <c r="E153" s="27">
        <f>C153*D153</f>
        <v>0</v>
      </c>
      <c r="F153" s="29"/>
    </row>
    <row r="154" spans="1:6" hidden="1" x14ac:dyDescent="0.3">
      <c r="A154" s="25" t="s">
        <v>67</v>
      </c>
      <c r="B154" s="26" t="s">
        <v>45</v>
      </c>
      <c r="C154" s="27">
        <f>'Contract Cost Sheet'!$C$12</f>
        <v>1250</v>
      </c>
      <c r="D154" s="18">
        <f>IF(B143="X",0,IF(B143&gt;=1,1,0))</f>
        <v>0</v>
      </c>
      <c r="E154" s="27">
        <f>C154*D154</f>
        <v>0</v>
      </c>
      <c r="F154" s="29"/>
    </row>
    <row r="155" spans="1:6" hidden="1" x14ac:dyDescent="0.3">
      <c r="A155" s="25" t="s">
        <v>1</v>
      </c>
      <c r="B155" s="26" t="s">
        <v>46</v>
      </c>
      <c r="C155" s="27">
        <f>'Contract Cost Sheet'!$C$19</f>
        <v>165</v>
      </c>
      <c r="D155" s="18">
        <f>IF(B143="X",0,(IF(C141=20,B141,0)+IF(C142=20,B142,0)))</f>
        <v>0</v>
      </c>
      <c r="E155" s="27">
        <f>C155*D155</f>
        <v>0</v>
      </c>
      <c r="F155" s="29"/>
    </row>
    <row r="156" spans="1:6" hidden="1" x14ac:dyDescent="0.3">
      <c r="A156" s="25" t="s">
        <v>68</v>
      </c>
      <c r="B156" s="26" t="s">
        <v>47</v>
      </c>
      <c r="C156" s="27">
        <f>'Contract Cost Sheet'!$C$20</f>
        <v>135</v>
      </c>
      <c r="D156" s="18">
        <f>IF(B143="X",0,(IF(C141=6,B141,0)+IF(C142=6,B142,0)))</f>
        <v>0</v>
      </c>
      <c r="E156" s="27">
        <f t="shared" ref="E156:E162" si="11">C156*D156</f>
        <v>0</v>
      </c>
      <c r="F156" s="29"/>
    </row>
    <row r="157" spans="1:6" hidden="1" x14ac:dyDescent="0.3">
      <c r="A157" s="25" t="s">
        <v>2</v>
      </c>
      <c r="B157" s="26" t="s">
        <v>48</v>
      </c>
      <c r="C157" s="27">
        <f>'Contract Cost Sheet'!$C$24</f>
        <v>135</v>
      </c>
      <c r="D157" s="18">
        <f>IF(OR(E141&gt;0,F141&gt;0),E141+F141,0)</f>
        <v>0</v>
      </c>
      <c r="E157" s="27">
        <f t="shared" si="11"/>
        <v>0</v>
      </c>
      <c r="F157" s="29"/>
    </row>
    <row r="158" spans="1:6" hidden="1" x14ac:dyDescent="0.3">
      <c r="A158" s="25" t="s">
        <v>86</v>
      </c>
      <c r="B158" s="26" t="s">
        <v>87</v>
      </c>
      <c r="C158" s="27">
        <f>'Contract Cost Sheet'!$C$30</f>
        <v>4950</v>
      </c>
      <c r="D158" s="18">
        <f>E141</f>
        <v>0</v>
      </c>
      <c r="E158" s="27">
        <f t="shared" si="11"/>
        <v>0</v>
      </c>
      <c r="F158" s="29"/>
    </row>
    <row r="159" spans="1:6" hidden="1" x14ac:dyDescent="0.3">
      <c r="A159" s="25" t="s">
        <v>89</v>
      </c>
      <c r="B159" s="26" t="s">
        <v>88</v>
      </c>
      <c r="C159" s="27">
        <f>'Contract Cost Sheet'!$C$31</f>
        <v>5750</v>
      </c>
      <c r="D159" s="18">
        <f>F141</f>
        <v>0</v>
      </c>
      <c r="E159" s="27">
        <f t="shared" si="11"/>
        <v>0</v>
      </c>
      <c r="F159" s="29"/>
    </row>
    <row r="160" spans="1:6" hidden="1" x14ac:dyDescent="0.3">
      <c r="A160" s="25" t="s">
        <v>90</v>
      </c>
      <c r="B160" s="26" t="s">
        <v>81</v>
      </c>
      <c r="C160" s="27">
        <f>'Contract Cost Sheet'!$C$32</f>
        <v>245</v>
      </c>
      <c r="D160" s="18">
        <f>IF(AND(H141=0,OR(E141&gt;0,F141&gt;0)),B143,0)</f>
        <v>0</v>
      </c>
      <c r="E160" s="27">
        <f t="shared" si="11"/>
        <v>0</v>
      </c>
      <c r="F160" s="29"/>
    </row>
    <row r="161" spans="1:10" hidden="1" x14ac:dyDescent="0.3">
      <c r="A161" s="25" t="s">
        <v>91</v>
      </c>
      <c r="B161" s="26" t="s">
        <v>92</v>
      </c>
      <c r="C161" s="27">
        <f>'Contract Cost Sheet'!$C$33</f>
        <v>9950</v>
      </c>
      <c r="D161" s="18">
        <f>H141</f>
        <v>0</v>
      </c>
      <c r="E161" s="27">
        <f t="shared" si="11"/>
        <v>0</v>
      </c>
      <c r="F161" s="29"/>
    </row>
    <row r="162" spans="1:10" hidden="1" x14ac:dyDescent="0.3">
      <c r="A162" s="25" t="s">
        <v>93</v>
      </c>
      <c r="B162" s="26" t="s">
        <v>94</v>
      </c>
      <c r="C162" s="27">
        <f>'Contract Cost Sheet'!$C$35</f>
        <v>245</v>
      </c>
      <c r="D162" s="18">
        <f>IF(H141=0,0,1)</f>
        <v>0</v>
      </c>
      <c r="E162" s="27">
        <f t="shared" si="11"/>
        <v>0</v>
      </c>
      <c r="F162" s="29"/>
    </row>
    <row r="163" spans="1:10" hidden="1" x14ac:dyDescent="0.3">
      <c r="A163" s="46" t="s">
        <v>95</v>
      </c>
      <c r="B163" s="47" t="s">
        <v>96</v>
      </c>
      <c r="C163" s="48">
        <f>'Contract Cost Sheet'!$C$36</f>
        <v>625</v>
      </c>
      <c r="D163" s="49">
        <f>IF(H141=0,0,1)</f>
        <v>0</v>
      </c>
      <c r="E163" s="48">
        <f>C163*D163</f>
        <v>0</v>
      </c>
      <c r="F163" s="50"/>
    </row>
    <row r="164" spans="1:10" ht="15" hidden="1" thickBot="1" x14ac:dyDescent="0.35">
      <c r="A164" s="30"/>
      <c r="B164" s="31"/>
      <c r="C164" s="31"/>
      <c r="D164" s="31" t="s">
        <v>0</v>
      </c>
      <c r="E164" s="32">
        <f>SUM(E145:E163)</f>
        <v>0</v>
      </c>
      <c r="F164" s="33"/>
    </row>
    <row r="165" spans="1:10" x14ac:dyDescent="0.3">
      <c r="A165" s="3"/>
    </row>
    <row r="166" spans="1:10" x14ac:dyDescent="0.3">
      <c r="A166" s="3" t="s">
        <v>8</v>
      </c>
    </row>
    <row r="167" spans="1:10" x14ac:dyDescent="0.3">
      <c r="A167" s="16">
        <v>7</v>
      </c>
      <c r="B167" s="5" t="s">
        <v>51</v>
      </c>
      <c r="C167" s="5" t="s">
        <v>6</v>
      </c>
      <c r="D167" s="62" t="s">
        <v>103</v>
      </c>
      <c r="E167" s="5" t="s">
        <v>97</v>
      </c>
      <c r="F167" s="54" t="s">
        <v>98</v>
      </c>
      <c r="G167" s="43" t="s">
        <v>100</v>
      </c>
      <c r="H167" s="5" t="s">
        <v>101</v>
      </c>
    </row>
    <row r="168" spans="1:10" x14ac:dyDescent="0.3">
      <c r="A168" s="7" t="s">
        <v>75</v>
      </c>
      <c r="B168" s="15">
        <v>0</v>
      </c>
      <c r="C168" s="15">
        <v>6</v>
      </c>
      <c r="D168" s="59" t="s">
        <v>104</v>
      </c>
      <c r="E168" s="61">
        <f>IF(D168="Arc Unit",IF(OR(B170="X",B170=1,B170=2),1,0),IF(H168=1,1,0))</f>
        <v>0</v>
      </c>
      <c r="F168" s="61">
        <f>IF(D168="Cards", 0, IF(OR(B170="X",B170=0,B170=1,B170=2),0,1))</f>
        <v>0</v>
      </c>
      <c r="G168" s="55" t="s">
        <v>102</v>
      </c>
      <c r="H168" s="18">
        <f>IF(G168="No", 0, 1)</f>
        <v>0</v>
      </c>
      <c r="I168" s="12">
        <f>E191</f>
        <v>0</v>
      </c>
    </row>
    <row r="169" spans="1:10" x14ac:dyDescent="0.3">
      <c r="A169" s="7" t="s">
        <v>76</v>
      </c>
      <c r="B169" s="15">
        <v>0</v>
      </c>
      <c r="C169" s="15">
        <v>6</v>
      </c>
      <c r="D169" s="6"/>
      <c r="E169" s="42"/>
      <c r="F169" s="42"/>
      <c r="G169" s="44"/>
      <c r="H169" s="10"/>
      <c r="I169" s="52"/>
      <c r="J169" s="53"/>
    </row>
    <row r="170" spans="1:10" x14ac:dyDescent="0.3">
      <c r="A170" s="7" t="s">
        <v>3</v>
      </c>
      <c r="B170" s="56">
        <f>IF(H168=1,"X",SUM(B168:B169))</f>
        <v>0</v>
      </c>
      <c r="J170">
        <f>B170</f>
        <v>0</v>
      </c>
    </row>
    <row r="171" spans="1:10" ht="15" hidden="1" thickBot="1" x14ac:dyDescent="0.35">
      <c r="A171" s="3"/>
    </row>
    <row r="172" spans="1:10" hidden="1" x14ac:dyDescent="0.3">
      <c r="A172" s="20" t="s">
        <v>58</v>
      </c>
      <c r="B172" s="21" t="s">
        <v>37</v>
      </c>
      <c r="C172" s="22">
        <f>'Contract Cost Sheet'!$C$2</f>
        <v>3000</v>
      </c>
      <c r="D172" s="23">
        <f>IF(OR(E168=1,F168=1),0,IF(OR(B170="X",B170&lt;=4),0,1))</f>
        <v>0</v>
      </c>
      <c r="E172" s="22">
        <f>C172*D172</f>
        <v>0</v>
      </c>
      <c r="F172" s="24"/>
    </row>
    <row r="173" spans="1:10" hidden="1" x14ac:dyDescent="0.3">
      <c r="A173" s="25" t="s">
        <v>59</v>
      </c>
      <c r="B173" s="26" t="s">
        <v>38</v>
      </c>
      <c r="C173" s="27">
        <f>'Contract Cost Sheet'!$C$3</f>
        <v>2250</v>
      </c>
      <c r="D173" s="18">
        <f>IF(OR(E168=1,F168=1),0,IF(OR(B170="X",B170&lt;=2,B170&gt;4),0,1))</f>
        <v>0</v>
      </c>
      <c r="E173" s="27">
        <f t="shared" ref="E173:E177" si="12">C173*D173</f>
        <v>0</v>
      </c>
      <c r="F173" s="29"/>
    </row>
    <row r="174" spans="1:10" hidden="1" x14ac:dyDescent="0.3">
      <c r="A174" s="25" t="s">
        <v>60</v>
      </c>
      <c r="B174" s="26" t="s">
        <v>39</v>
      </c>
      <c r="C174" s="27">
        <f>'Contract Cost Sheet'!$C$4</f>
        <v>1550</v>
      </c>
      <c r="D174" s="18">
        <f>IF(OR(E168=1,F168=1),0,IF(OR(B170="X",B170&gt;2,B170=0),0,1))</f>
        <v>0</v>
      </c>
      <c r="E174" s="27">
        <f t="shared" si="12"/>
        <v>0</v>
      </c>
      <c r="F174" s="29"/>
    </row>
    <row r="175" spans="1:10" hidden="1" x14ac:dyDescent="0.3">
      <c r="A175" s="25" t="s">
        <v>61</v>
      </c>
      <c r="B175" s="26" t="s">
        <v>40</v>
      </c>
      <c r="C175" s="27">
        <f>'Contract Cost Sheet'!$C$5</f>
        <v>415</v>
      </c>
      <c r="D175" s="18">
        <f>IF(OR(E168&gt;=1,F168&gt;=1),0,B170)</f>
        <v>0</v>
      </c>
      <c r="E175" s="27">
        <f t="shared" si="12"/>
        <v>0</v>
      </c>
      <c r="F175" s="29"/>
    </row>
    <row r="176" spans="1:10" hidden="1" x14ac:dyDescent="0.3">
      <c r="A176" s="25" t="s">
        <v>62</v>
      </c>
      <c r="B176" s="26" t="s">
        <v>41</v>
      </c>
      <c r="C176" s="27">
        <f>'Contract Cost Sheet'!$C$6</f>
        <v>4850</v>
      </c>
      <c r="D176" s="18">
        <f>IF(B170="X",0,B169)</f>
        <v>0</v>
      </c>
      <c r="E176" s="27">
        <f t="shared" si="12"/>
        <v>0</v>
      </c>
      <c r="F176" s="29"/>
    </row>
    <row r="177" spans="1:6" hidden="1" x14ac:dyDescent="0.3">
      <c r="A177" s="25" t="s">
        <v>63</v>
      </c>
      <c r="B177" s="26" t="s">
        <v>42</v>
      </c>
      <c r="C177" s="27">
        <f>'Contract Cost Sheet'!$C$7</f>
        <v>4450</v>
      </c>
      <c r="D177" s="18">
        <f>IF(B170="X",0,B168)</f>
        <v>0</v>
      </c>
      <c r="E177" s="27">
        <f t="shared" si="12"/>
        <v>0</v>
      </c>
      <c r="F177" s="29"/>
    </row>
    <row r="178" spans="1:6" hidden="1" x14ac:dyDescent="0.3">
      <c r="A178" s="25" t="s">
        <v>64</v>
      </c>
      <c r="B178" s="26" t="s">
        <v>43</v>
      </c>
      <c r="C178" s="27">
        <f>'Contract Cost Sheet'!$C$9</f>
        <v>215</v>
      </c>
      <c r="D178" s="18">
        <f>IF(B170="X",0,B170)</f>
        <v>0</v>
      </c>
      <c r="E178" s="27">
        <f>C178*D178</f>
        <v>0</v>
      </c>
      <c r="F178" s="29"/>
    </row>
    <row r="179" spans="1:6" hidden="1" x14ac:dyDescent="0.3">
      <c r="A179" s="25" t="s">
        <v>65</v>
      </c>
      <c r="B179" s="26" t="s">
        <v>52</v>
      </c>
      <c r="C179" s="27">
        <f>'Contract Cost Sheet'!$C$10</f>
        <v>190</v>
      </c>
      <c r="D179" s="18">
        <f>IF(B170="X",0,B170)</f>
        <v>0</v>
      </c>
      <c r="E179" s="27">
        <f>C179*D179</f>
        <v>0</v>
      </c>
      <c r="F179" s="29"/>
    </row>
    <row r="180" spans="1:6" hidden="1" x14ac:dyDescent="0.3">
      <c r="A180" s="25" t="s">
        <v>66</v>
      </c>
      <c r="B180" s="26" t="s">
        <v>44</v>
      </c>
      <c r="C180" s="27">
        <f>'Contract Cost Sheet'!$C$11</f>
        <v>365</v>
      </c>
      <c r="D180" s="18">
        <f>IF(B170="X",0,(IF(C168=80,B168,0)+IF(C169=80,B169,0)))</f>
        <v>0</v>
      </c>
      <c r="E180" s="27">
        <f>C180*D180</f>
        <v>0</v>
      </c>
      <c r="F180" s="29"/>
    </row>
    <row r="181" spans="1:6" hidden="1" x14ac:dyDescent="0.3">
      <c r="A181" s="25" t="s">
        <v>67</v>
      </c>
      <c r="B181" s="26" t="s">
        <v>45</v>
      </c>
      <c r="C181" s="27">
        <f>'Contract Cost Sheet'!$C$12</f>
        <v>1250</v>
      </c>
      <c r="D181" s="18">
        <f>IF(B170="X",0,IF(B170&gt;=1,1,0))</f>
        <v>0</v>
      </c>
      <c r="E181" s="27">
        <f>C181*D181</f>
        <v>0</v>
      </c>
      <c r="F181" s="29"/>
    </row>
    <row r="182" spans="1:6" hidden="1" x14ac:dyDescent="0.3">
      <c r="A182" s="25" t="s">
        <v>1</v>
      </c>
      <c r="B182" s="26" t="s">
        <v>46</v>
      </c>
      <c r="C182" s="27">
        <f>'Contract Cost Sheet'!$C$19</f>
        <v>165</v>
      </c>
      <c r="D182" s="18">
        <f>IF(B170="X",0,(IF(C168=20,B168,0)+IF(C169=20,B169,0)))</f>
        <v>0</v>
      </c>
      <c r="E182" s="27">
        <f>C182*D182</f>
        <v>0</v>
      </c>
      <c r="F182" s="29"/>
    </row>
    <row r="183" spans="1:6" hidden="1" x14ac:dyDescent="0.3">
      <c r="A183" s="25" t="s">
        <v>68</v>
      </c>
      <c r="B183" s="26" t="s">
        <v>47</v>
      </c>
      <c r="C183" s="27">
        <f>'Contract Cost Sheet'!$C$20</f>
        <v>135</v>
      </c>
      <c r="D183" s="18">
        <f>IF(B170="X",0,(IF(C168=6,B168,0)+IF(C169=6,B169,0)))</f>
        <v>0</v>
      </c>
      <c r="E183" s="27">
        <f t="shared" ref="E183:E189" si="13">C183*D183</f>
        <v>0</v>
      </c>
      <c r="F183" s="29"/>
    </row>
    <row r="184" spans="1:6" hidden="1" x14ac:dyDescent="0.3">
      <c r="A184" s="25" t="s">
        <v>2</v>
      </c>
      <c r="B184" s="26" t="s">
        <v>48</v>
      </c>
      <c r="C184" s="27">
        <f>'Contract Cost Sheet'!$C$24</f>
        <v>135</v>
      </c>
      <c r="D184" s="18">
        <f>IF(OR(E168&gt;0,F168&gt;0),E168+F168,0)</f>
        <v>0</v>
      </c>
      <c r="E184" s="27">
        <f t="shared" si="13"/>
        <v>0</v>
      </c>
      <c r="F184" s="29"/>
    </row>
    <row r="185" spans="1:6" hidden="1" x14ac:dyDescent="0.3">
      <c r="A185" s="25" t="s">
        <v>86</v>
      </c>
      <c r="B185" s="26" t="s">
        <v>87</v>
      </c>
      <c r="C185" s="27">
        <f>'Contract Cost Sheet'!$C$30</f>
        <v>4950</v>
      </c>
      <c r="D185" s="18">
        <f>E168</f>
        <v>0</v>
      </c>
      <c r="E185" s="27">
        <f t="shared" si="13"/>
        <v>0</v>
      </c>
      <c r="F185" s="29"/>
    </row>
    <row r="186" spans="1:6" hidden="1" x14ac:dyDescent="0.3">
      <c r="A186" s="25" t="s">
        <v>89</v>
      </c>
      <c r="B186" s="26" t="s">
        <v>88</v>
      </c>
      <c r="C186" s="27">
        <f>'Contract Cost Sheet'!$C$31</f>
        <v>5750</v>
      </c>
      <c r="D186" s="18">
        <f>F168</f>
        <v>0</v>
      </c>
      <c r="E186" s="27">
        <f t="shared" si="13"/>
        <v>0</v>
      </c>
      <c r="F186" s="29"/>
    </row>
    <row r="187" spans="1:6" hidden="1" x14ac:dyDescent="0.3">
      <c r="A187" s="25" t="s">
        <v>90</v>
      </c>
      <c r="B187" s="26" t="s">
        <v>81</v>
      </c>
      <c r="C187" s="27">
        <f>'Contract Cost Sheet'!$C$32</f>
        <v>245</v>
      </c>
      <c r="D187" s="18">
        <f>IF(AND(H168=0,OR(E168&gt;0,F168&gt;0)),B170,0)</f>
        <v>0</v>
      </c>
      <c r="E187" s="27">
        <f t="shared" si="13"/>
        <v>0</v>
      </c>
      <c r="F187" s="29"/>
    </row>
    <row r="188" spans="1:6" hidden="1" x14ac:dyDescent="0.3">
      <c r="A188" s="25" t="s">
        <v>91</v>
      </c>
      <c r="B188" s="26" t="s">
        <v>92</v>
      </c>
      <c r="C188" s="27">
        <f>'Contract Cost Sheet'!$C$33</f>
        <v>9950</v>
      </c>
      <c r="D188" s="18">
        <f>H168</f>
        <v>0</v>
      </c>
      <c r="E188" s="27">
        <f t="shared" si="13"/>
        <v>0</v>
      </c>
      <c r="F188" s="29"/>
    </row>
    <row r="189" spans="1:6" hidden="1" x14ac:dyDescent="0.3">
      <c r="A189" s="25" t="s">
        <v>93</v>
      </c>
      <c r="B189" s="26" t="s">
        <v>94</v>
      </c>
      <c r="C189" s="27">
        <f>'Contract Cost Sheet'!$C$35</f>
        <v>245</v>
      </c>
      <c r="D189" s="18">
        <f>IF(H168=0,0,1)</f>
        <v>0</v>
      </c>
      <c r="E189" s="27">
        <f t="shared" si="13"/>
        <v>0</v>
      </c>
      <c r="F189" s="29"/>
    </row>
    <row r="190" spans="1:6" hidden="1" x14ac:dyDescent="0.3">
      <c r="A190" s="46" t="s">
        <v>95</v>
      </c>
      <c r="B190" s="47" t="s">
        <v>96</v>
      </c>
      <c r="C190" s="48">
        <f>'Contract Cost Sheet'!$C$36</f>
        <v>625</v>
      </c>
      <c r="D190" s="49">
        <f>IF(H168=0,0,1)</f>
        <v>0</v>
      </c>
      <c r="E190" s="48">
        <f>C190*D190</f>
        <v>0</v>
      </c>
      <c r="F190" s="50"/>
    </row>
    <row r="191" spans="1:6" ht="15" hidden="1" thickBot="1" x14ac:dyDescent="0.35">
      <c r="A191" s="30"/>
      <c r="B191" s="31"/>
      <c r="C191" s="31"/>
      <c r="D191" s="31" t="s">
        <v>0</v>
      </c>
      <c r="E191" s="32">
        <f>SUM(E172:E190)</f>
        <v>0</v>
      </c>
      <c r="F191" s="33"/>
    </row>
    <row r="192" spans="1:6" x14ac:dyDescent="0.3">
      <c r="A192" s="3"/>
    </row>
    <row r="193" spans="1:10" x14ac:dyDescent="0.3">
      <c r="A193" s="3" t="s">
        <v>8</v>
      </c>
    </row>
    <row r="194" spans="1:10" x14ac:dyDescent="0.3">
      <c r="A194" s="16">
        <v>8</v>
      </c>
      <c r="B194" s="5" t="s">
        <v>51</v>
      </c>
      <c r="C194" s="5" t="s">
        <v>6</v>
      </c>
      <c r="D194" s="62" t="s">
        <v>103</v>
      </c>
      <c r="E194" s="5" t="s">
        <v>97</v>
      </c>
      <c r="F194" s="54" t="s">
        <v>98</v>
      </c>
      <c r="G194" s="43" t="s">
        <v>100</v>
      </c>
      <c r="H194" s="5" t="s">
        <v>101</v>
      </c>
    </row>
    <row r="195" spans="1:10" x14ac:dyDescent="0.3">
      <c r="A195" s="7" t="s">
        <v>75</v>
      </c>
      <c r="B195" s="15">
        <v>0</v>
      </c>
      <c r="C195" s="15">
        <v>6</v>
      </c>
      <c r="D195" s="59" t="s">
        <v>104</v>
      </c>
      <c r="E195" s="61">
        <f>IF(D195="Arc Unit",IF(OR(B197="X",B197=1,B197=2),1,0),IF(H195=1,1,0))</f>
        <v>0</v>
      </c>
      <c r="F195" s="61">
        <f>IF(D195="Cards", 0, IF(OR(B197="X",B197=0,B197=1,B197=2),0,1))</f>
        <v>0</v>
      </c>
      <c r="G195" s="55" t="s">
        <v>102</v>
      </c>
      <c r="H195" s="18">
        <f>IF(G195="No", 0, 1)</f>
        <v>0</v>
      </c>
      <c r="I195" s="12">
        <f>E218</f>
        <v>0</v>
      </c>
    </row>
    <row r="196" spans="1:10" x14ac:dyDescent="0.3">
      <c r="A196" s="7" t="s">
        <v>76</v>
      </c>
      <c r="B196" s="15">
        <v>0</v>
      </c>
      <c r="C196" s="15">
        <v>6</v>
      </c>
      <c r="D196" s="6"/>
      <c r="E196" s="42"/>
      <c r="F196" s="42"/>
      <c r="G196" s="44"/>
      <c r="H196" s="10"/>
      <c r="I196" s="52"/>
      <c r="J196" s="53"/>
    </row>
    <row r="197" spans="1:10" x14ac:dyDescent="0.3">
      <c r="A197" s="7" t="s">
        <v>3</v>
      </c>
      <c r="B197" s="56">
        <f>IF(H195=1,"X",SUM(B195:B196))</f>
        <v>0</v>
      </c>
      <c r="J197">
        <f>B197</f>
        <v>0</v>
      </c>
    </row>
    <row r="198" spans="1:10" ht="15" hidden="1" thickBot="1" x14ac:dyDescent="0.35">
      <c r="A198" s="3"/>
    </row>
    <row r="199" spans="1:10" hidden="1" x14ac:dyDescent="0.3">
      <c r="A199" s="20" t="s">
        <v>58</v>
      </c>
      <c r="B199" s="21" t="s">
        <v>37</v>
      </c>
      <c r="C199" s="22">
        <f>'Contract Cost Sheet'!$C$2</f>
        <v>3000</v>
      </c>
      <c r="D199" s="23">
        <f>IF(OR(E195=1,F195=1),0,IF(OR(B197="X",B197&lt;=4),0,1))</f>
        <v>0</v>
      </c>
      <c r="E199" s="22">
        <f>C199*D199</f>
        <v>0</v>
      </c>
      <c r="F199" s="24"/>
    </row>
    <row r="200" spans="1:10" hidden="1" x14ac:dyDescent="0.3">
      <c r="A200" s="25" t="s">
        <v>59</v>
      </c>
      <c r="B200" s="26" t="s">
        <v>38</v>
      </c>
      <c r="C200" s="27">
        <f>'Contract Cost Sheet'!$C$3</f>
        <v>2250</v>
      </c>
      <c r="D200" s="18">
        <f>IF(OR(E195=1,F195=1),0,IF(OR(B197="X",B197&lt;=2,B197&gt;4),0,1))</f>
        <v>0</v>
      </c>
      <c r="E200" s="27">
        <f t="shared" ref="E200:E204" si="14">C200*D200</f>
        <v>0</v>
      </c>
      <c r="F200" s="29"/>
    </row>
    <row r="201" spans="1:10" hidden="1" x14ac:dyDescent="0.3">
      <c r="A201" s="25" t="s">
        <v>60</v>
      </c>
      <c r="B201" s="26" t="s">
        <v>39</v>
      </c>
      <c r="C201" s="27">
        <f>'Contract Cost Sheet'!$C$4</f>
        <v>1550</v>
      </c>
      <c r="D201" s="18">
        <f>IF(OR(E195=1,F195=1),0,IF(OR(B197="X",B197&gt;2,B197=0),0,1))</f>
        <v>0</v>
      </c>
      <c r="E201" s="27">
        <f t="shared" si="14"/>
        <v>0</v>
      </c>
      <c r="F201" s="29"/>
    </row>
    <row r="202" spans="1:10" hidden="1" x14ac:dyDescent="0.3">
      <c r="A202" s="25" t="s">
        <v>61</v>
      </c>
      <c r="B202" s="26" t="s">
        <v>40</v>
      </c>
      <c r="C202" s="27">
        <f>'Contract Cost Sheet'!$C$5</f>
        <v>415</v>
      </c>
      <c r="D202" s="18">
        <f>IF(OR(E195&gt;=1,F195&gt;=1),0,B197)</f>
        <v>0</v>
      </c>
      <c r="E202" s="27">
        <f t="shared" si="14"/>
        <v>0</v>
      </c>
      <c r="F202" s="29"/>
    </row>
    <row r="203" spans="1:10" hidden="1" x14ac:dyDescent="0.3">
      <c r="A203" s="25" t="s">
        <v>62</v>
      </c>
      <c r="B203" s="26" t="s">
        <v>41</v>
      </c>
      <c r="C203" s="27">
        <f>'Contract Cost Sheet'!$C$6</f>
        <v>4850</v>
      </c>
      <c r="D203" s="18">
        <f>IF(B197="X",0,B196)</f>
        <v>0</v>
      </c>
      <c r="E203" s="27">
        <f t="shared" si="14"/>
        <v>0</v>
      </c>
      <c r="F203" s="29"/>
    </row>
    <row r="204" spans="1:10" hidden="1" x14ac:dyDescent="0.3">
      <c r="A204" s="25" t="s">
        <v>63</v>
      </c>
      <c r="B204" s="26" t="s">
        <v>42</v>
      </c>
      <c r="C204" s="27">
        <f>'Contract Cost Sheet'!$C$7</f>
        <v>4450</v>
      </c>
      <c r="D204" s="18">
        <f>IF(B197="X",0,B195)</f>
        <v>0</v>
      </c>
      <c r="E204" s="27">
        <f t="shared" si="14"/>
        <v>0</v>
      </c>
      <c r="F204" s="29"/>
    </row>
    <row r="205" spans="1:10" hidden="1" x14ac:dyDescent="0.3">
      <c r="A205" s="25" t="s">
        <v>64</v>
      </c>
      <c r="B205" s="26" t="s">
        <v>43</v>
      </c>
      <c r="C205" s="27">
        <f>'Contract Cost Sheet'!$C$9</f>
        <v>215</v>
      </c>
      <c r="D205" s="18">
        <f>IF(B197="X",0,B197)</f>
        <v>0</v>
      </c>
      <c r="E205" s="27">
        <f>C205*D205</f>
        <v>0</v>
      </c>
      <c r="F205" s="29"/>
    </row>
    <row r="206" spans="1:10" hidden="1" x14ac:dyDescent="0.3">
      <c r="A206" s="25" t="s">
        <v>65</v>
      </c>
      <c r="B206" s="26" t="s">
        <v>52</v>
      </c>
      <c r="C206" s="27">
        <f>'Contract Cost Sheet'!$C$10</f>
        <v>190</v>
      </c>
      <c r="D206" s="18">
        <f>IF(B197="X",0,B197)</f>
        <v>0</v>
      </c>
      <c r="E206" s="27">
        <f>C206*D206</f>
        <v>0</v>
      </c>
      <c r="F206" s="29"/>
    </row>
    <row r="207" spans="1:10" hidden="1" x14ac:dyDescent="0.3">
      <c r="A207" s="25" t="s">
        <v>66</v>
      </c>
      <c r="B207" s="26" t="s">
        <v>44</v>
      </c>
      <c r="C207" s="27">
        <f>'Contract Cost Sheet'!$C$11</f>
        <v>365</v>
      </c>
      <c r="D207" s="18">
        <f>IF(B197="X",0,(IF(C195=80,B195,0)+IF(C196=80,B196,0)))</f>
        <v>0</v>
      </c>
      <c r="E207" s="27">
        <f>C207*D207</f>
        <v>0</v>
      </c>
      <c r="F207" s="29"/>
    </row>
    <row r="208" spans="1:10" hidden="1" x14ac:dyDescent="0.3">
      <c r="A208" s="25" t="s">
        <v>67</v>
      </c>
      <c r="B208" s="26" t="s">
        <v>45</v>
      </c>
      <c r="C208" s="27">
        <f>'Contract Cost Sheet'!$C$12</f>
        <v>1250</v>
      </c>
      <c r="D208" s="18">
        <f>IF(B197="X",0,IF(B197&gt;=1,1,0))</f>
        <v>0</v>
      </c>
      <c r="E208" s="27">
        <f>C208*D208</f>
        <v>0</v>
      </c>
      <c r="F208" s="29"/>
    </row>
    <row r="209" spans="1:10" hidden="1" x14ac:dyDescent="0.3">
      <c r="A209" s="25" t="s">
        <v>1</v>
      </c>
      <c r="B209" s="26" t="s">
        <v>46</v>
      </c>
      <c r="C209" s="27">
        <f>'Contract Cost Sheet'!$C$19</f>
        <v>165</v>
      </c>
      <c r="D209" s="18">
        <f>IF(B197="X",0,(IF(C195=20,B195,0)+IF(C196=20,B196,0)))</f>
        <v>0</v>
      </c>
      <c r="E209" s="27">
        <f>C209*D209</f>
        <v>0</v>
      </c>
      <c r="F209" s="29"/>
    </row>
    <row r="210" spans="1:10" hidden="1" x14ac:dyDescent="0.3">
      <c r="A210" s="25" t="s">
        <v>68</v>
      </c>
      <c r="B210" s="26" t="s">
        <v>47</v>
      </c>
      <c r="C210" s="27">
        <f>'Contract Cost Sheet'!$C$20</f>
        <v>135</v>
      </c>
      <c r="D210" s="18">
        <f>IF(B197="X",0,(IF(C195=6,B195,0)+IF(C196=6,B196,0)))</f>
        <v>0</v>
      </c>
      <c r="E210" s="27">
        <f t="shared" ref="E210:E216" si="15">C210*D210</f>
        <v>0</v>
      </c>
      <c r="F210" s="29"/>
    </row>
    <row r="211" spans="1:10" hidden="1" x14ac:dyDescent="0.3">
      <c r="A211" s="25" t="s">
        <v>2</v>
      </c>
      <c r="B211" s="26" t="s">
        <v>48</v>
      </c>
      <c r="C211" s="27">
        <f>'Contract Cost Sheet'!$C$24</f>
        <v>135</v>
      </c>
      <c r="D211" s="18">
        <f>IF(OR(E195&gt;0,F195&gt;0),E195+F195,0)</f>
        <v>0</v>
      </c>
      <c r="E211" s="27">
        <f t="shared" si="15"/>
        <v>0</v>
      </c>
      <c r="F211" s="29"/>
    </row>
    <row r="212" spans="1:10" hidden="1" x14ac:dyDescent="0.3">
      <c r="A212" s="25" t="s">
        <v>86</v>
      </c>
      <c r="B212" s="26" t="s">
        <v>87</v>
      </c>
      <c r="C212" s="27">
        <f>'Contract Cost Sheet'!$C$30</f>
        <v>4950</v>
      </c>
      <c r="D212" s="18">
        <f>E195</f>
        <v>0</v>
      </c>
      <c r="E212" s="27">
        <f t="shared" si="15"/>
        <v>0</v>
      </c>
      <c r="F212" s="29"/>
    </row>
    <row r="213" spans="1:10" hidden="1" x14ac:dyDescent="0.3">
      <c r="A213" s="25" t="s">
        <v>89</v>
      </c>
      <c r="B213" s="26" t="s">
        <v>88</v>
      </c>
      <c r="C213" s="27">
        <f>'Contract Cost Sheet'!$C$31</f>
        <v>5750</v>
      </c>
      <c r="D213" s="18">
        <f>F195</f>
        <v>0</v>
      </c>
      <c r="E213" s="27">
        <f t="shared" si="15"/>
        <v>0</v>
      </c>
      <c r="F213" s="29"/>
    </row>
    <row r="214" spans="1:10" hidden="1" x14ac:dyDescent="0.3">
      <c r="A214" s="25" t="s">
        <v>90</v>
      </c>
      <c r="B214" s="26" t="s">
        <v>81</v>
      </c>
      <c r="C214" s="27">
        <f>'Contract Cost Sheet'!$C$32</f>
        <v>245</v>
      </c>
      <c r="D214" s="18">
        <f>IF(AND(H195=0,OR(E195&gt;0,F195&gt;0)),B197,0)</f>
        <v>0</v>
      </c>
      <c r="E214" s="27">
        <f t="shared" si="15"/>
        <v>0</v>
      </c>
      <c r="F214" s="29"/>
    </row>
    <row r="215" spans="1:10" hidden="1" x14ac:dyDescent="0.3">
      <c r="A215" s="25" t="s">
        <v>91</v>
      </c>
      <c r="B215" s="26" t="s">
        <v>92</v>
      </c>
      <c r="C215" s="27">
        <f>'Contract Cost Sheet'!$C$33</f>
        <v>9950</v>
      </c>
      <c r="D215" s="18">
        <f>H195</f>
        <v>0</v>
      </c>
      <c r="E215" s="27">
        <f t="shared" si="15"/>
        <v>0</v>
      </c>
      <c r="F215" s="29"/>
    </row>
    <row r="216" spans="1:10" hidden="1" x14ac:dyDescent="0.3">
      <c r="A216" s="25" t="s">
        <v>93</v>
      </c>
      <c r="B216" s="26" t="s">
        <v>94</v>
      </c>
      <c r="C216" s="27">
        <f>'Contract Cost Sheet'!$C$35</f>
        <v>245</v>
      </c>
      <c r="D216" s="18">
        <f>IF(H195=0,0,1)</f>
        <v>0</v>
      </c>
      <c r="E216" s="27">
        <f t="shared" si="15"/>
        <v>0</v>
      </c>
      <c r="F216" s="29"/>
    </row>
    <row r="217" spans="1:10" hidden="1" x14ac:dyDescent="0.3">
      <c r="A217" s="46" t="s">
        <v>95</v>
      </c>
      <c r="B217" s="47" t="s">
        <v>96</v>
      </c>
      <c r="C217" s="48">
        <f>'Contract Cost Sheet'!$C$36</f>
        <v>625</v>
      </c>
      <c r="D217" s="49">
        <f>IF(H195=0,0,1)</f>
        <v>0</v>
      </c>
      <c r="E217" s="48">
        <f>C217*D217</f>
        <v>0</v>
      </c>
      <c r="F217" s="50"/>
    </row>
    <row r="218" spans="1:10" ht="15" hidden="1" thickBot="1" x14ac:dyDescent="0.35">
      <c r="A218" s="30"/>
      <c r="B218" s="31"/>
      <c r="C218" s="31"/>
      <c r="D218" s="31" t="s">
        <v>0</v>
      </c>
      <c r="E218" s="32">
        <f>SUM(E199:E217)</f>
        <v>0</v>
      </c>
      <c r="F218" s="33"/>
    </row>
    <row r="219" spans="1:10" x14ac:dyDescent="0.3">
      <c r="A219" s="3"/>
    </row>
    <row r="220" spans="1:10" x14ac:dyDescent="0.3">
      <c r="A220" s="3" t="s">
        <v>8</v>
      </c>
    </row>
    <row r="221" spans="1:10" x14ac:dyDescent="0.3">
      <c r="A221" s="16">
        <v>9</v>
      </c>
      <c r="B221" s="5" t="s">
        <v>51</v>
      </c>
      <c r="C221" s="5" t="s">
        <v>6</v>
      </c>
      <c r="D221" s="62" t="s">
        <v>103</v>
      </c>
      <c r="E221" s="5" t="s">
        <v>97</v>
      </c>
      <c r="F221" s="54" t="s">
        <v>98</v>
      </c>
      <c r="G221" s="43" t="s">
        <v>100</v>
      </c>
      <c r="H221" s="5" t="s">
        <v>101</v>
      </c>
    </row>
    <row r="222" spans="1:10" x14ac:dyDescent="0.3">
      <c r="A222" s="7" t="s">
        <v>75</v>
      </c>
      <c r="B222" s="15">
        <v>0</v>
      </c>
      <c r="C222" s="15">
        <v>6</v>
      </c>
      <c r="D222" s="59" t="s">
        <v>104</v>
      </c>
      <c r="E222" s="61">
        <f>IF(D222="Arc Unit",IF(OR(B224="X",B224=1,B224=2),1,0),IF(H222=1,1,0))</f>
        <v>0</v>
      </c>
      <c r="F222" s="61">
        <f>IF(D222="Cards", 0, IF(OR(B224="X",B224=0,B224=1,B224=2),0,1))</f>
        <v>0</v>
      </c>
      <c r="G222" s="55" t="s">
        <v>102</v>
      </c>
      <c r="H222" s="18">
        <f>IF(G222="No", 0, 1)</f>
        <v>0</v>
      </c>
      <c r="I222" s="12">
        <f>E245</f>
        <v>0</v>
      </c>
    </row>
    <row r="223" spans="1:10" x14ac:dyDescent="0.3">
      <c r="A223" s="7" t="s">
        <v>76</v>
      </c>
      <c r="B223" s="15">
        <v>0</v>
      </c>
      <c r="C223" s="15">
        <v>6</v>
      </c>
      <c r="D223" s="6"/>
      <c r="E223" s="42"/>
      <c r="F223" s="42"/>
      <c r="G223" s="44"/>
      <c r="H223" s="10"/>
      <c r="I223" s="52"/>
      <c r="J223" s="53"/>
    </row>
    <row r="224" spans="1:10" x14ac:dyDescent="0.3">
      <c r="A224" s="7" t="s">
        <v>3</v>
      </c>
      <c r="B224" s="56">
        <f>IF(H222=1,"X",SUM(B222:B223))</f>
        <v>0</v>
      </c>
      <c r="J224">
        <f>B224</f>
        <v>0</v>
      </c>
    </row>
    <row r="225" spans="1:6" ht="15" hidden="1" thickBot="1" x14ac:dyDescent="0.35">
      <c r="A225" s="3"/>
    </row>
    <row r="226" spans="1:6" hidden="1" x14ac:dyDescent="0.3">
      <c r="A226" s="20" t="s">
        <v>58</v>
      </c>
      <c r="B226" s="21" t="s">
        <v>37</v>
      </c>
      <c r="C226" s="22">
        <f>'Contract Cost Sheet'!$C$2</f>
        <v>3000</v>
      </c>
      <c r="D226" s="23">
        <f>IF(OR(E222=1,F222=1),0,IF(OR(B224="X",B224&lt;=4),0,1))</f>
        <v>0</v>
      </c>
      <c r="E226" s="22">
        <f>C226*D226</f>
        <v>0</v>
      </c>
      <c r="F226" s="24"/>
    </row>
    <row r="227" spans="1:6" hidden="1" x14ac:dyDescent="0.3">
      <c r="A227" s="25" t="s">
        <v>59</v>
      </c>
      <c r="B227" s="26" t="s">
        <v>38</v>
      </c>
      <c r="C227" s="27">
        <f>'Contract Cost Sheet'!$C$3</f>
        <v>2250</v>
      </c>
      <c r="D227" s="18">
        <f>IF(OR(E222=1,F222=1),0,IF(OR(B224="X",B224&lt;=2,B224&gt;4),0,1))</f>
        <v>0</v>
      </c>
      <c r="E227" s="27">
        <f t="shared" ref="E227:E231" si="16">C227*D227</f>
        <v>0</v>
      </c>
      <c r="F227" s="29"/>
    </row>
    <row r="228" spans="1:6" hidden="1" x14ac:dyDescent="0.3">
      <c r="A228" s="25" t="s">
        <v>60</v>
      </c>
      <c r="B228" s="26" t="s">
        <v>39</v>
      </c>
      <c r="C228" s="27">
        <f>'Contract Cost Sheet'!$C$4</f>
        <v>1550</v>
      </c>
      <c r="D228" s="18">
        <f>IF(OR(E222=1,F222=1),0,IF(OR(B224="X",B224&gt;2,B224=0),0,1))</f>
        <v>0</v>
      </c>
      <c r="E228" s="27">
        <f t="shared" si="16"/>
        <v>0</v>
      </c>
      <c r="F228" s="29"/>
    </row>
    <row r="229" spans="1:6" hidden="1" x14ac:dyDescent="0.3">
      <c r="A229" s="25" t="s">
        <v>61</v>
      </c>
      <c r="B229" s="26" t="s">
        <v>40</v>
      </c>
      <c r="C229" s="27">
        <f>'Contract Cost Sheet'!$C$5</f>
        <v>415</v>
      </c>
      <c r="D229" s="18">
        <f>IF(OR(E222&gt;=1,F222&gt;=1),0,B224)</f>
        <v>0</v>
      </c>
      <c r="E229" s="27">
        <f t="shared" si="16"/>
        <v>0</v>
      </c>
      <c r="F229" s="29"/>
    </row>
    <row r="230" spans="1:6" hidden="1" x14ac:dyDescent="0.3">
      <c r="A230" s="25" t="s">
        <v>62</v>
      </c>
      <c r="B230" s="26" t="s">
        <v>41</v>
      </c>
      <c r="C230" s="27">
        <f>'Contract Cost Sheet'!$C$6</f>
        <v>4850</v>
      </c>
      <c r="D230" s="18">
        <f>IF(B224="X",0,B223)</f>
        <v>0</v>
      </c>
      <c r="E230" s="27">
        <f t="shared" si="16"/>
        <v>0</v>
      </c>
      <c r="F230" s="29"/>
    </row>
    <row r="231" spans="1:6" hidden="1" x14ac:dyDescent="0.3">
      <c r="A231" s="25" t="s">
        <v>63</v>
      </c>
      <c r="B231" s="26" t="s">
        <v>42</v>
      </c>
      <c r="C231" s="27">
        <f>'Contract Cost Sheet'!$C$7</f>
        <v>4450</v>
      </c>
      <c r="D231" s="18">
        <f>IF(B224="X",0,B222)</f>
        <v>0</v>
      </c>
      <c r="E231" s="27">
        <f t="shared" si="16"/>
        <v>0</v>
      </c>
      <c r="F231" s="29"/>
    </row>
    <row r="232" spans="1:6" hidden="1" x14ac:dyDescent="0.3">
      <c r="A232" s="25" t="s">
        <v>64</v>
      </c>
      <c r="B232" s="26" t="s">
        <v>43</v>
      </c>
      <c r="C232" s="27">
        <f>'Contract Cost Sheet'!$C$9</f>
        <v>215</v>
      </c>
      <c r="D232" s="18">
        <f>IF(B224="X",0,B224)</f>
        <v>0</v>
      </c>
      <c r="E232" s="27">
        <f>C232*D232</f>
        <v>0</v>
      </c>
      <c r="F232" s="29"/>
    </row>
    <row r="233" spans="1:6" hidden="1" x14ac:dyDescent="0.3">
      <c r="A233" s="25" t="s">
        <v>65</v>
      </c>
      <c r="B233" s="26" t="s">
        <v>52</v>
      </c>
      <c r="C233" s="27">
        <f>'Contract Cost Sheet'!$C$10</f>
        <v>190</v>
      </c>
      <c r="D233" s="18">
        <f>IF(B224="X",0,B224)</f>
        <v>0</v>
      </c>
      <c r="E233" s="27">
        <f>C233*D233</f>
        <v>0</v>
      </c>
      <c r="F233" s="29"/>
    </row>
    <row r="234" spans="1:6" hidden="1" x14ac:dyDescent="0.3">
      <c r="A234" s="25" t="s">
        <v>66</v>
      </c>
      <c r="B234" s="26" t="s">
        <v>44</v>
      </c>
      <c r="C234" s="27">
        <f>'Contract Cost Sheet'!$C$11</f>
        <v>365</v>
      </c>
      <c r="D234" s="18">
        <f>IF(B224="X",0,(IF(C222=80,B222,0)+IF(C223=80,B223,0)))</f>
        <v>0</v>
      </c>
      <c r="E234" s="27">
        <f>C234*D234</f>
        <v>0</v>
      </c>
      <c r="F234" s="29"/>
    </row>
    <row r="235" spans="1:6" hidden="1" x14ac:dyDescent="0.3">
      <c r="A235" s="25" t="s">
        <v>67</v>
      </c>
      <c r="B235" s="26" t="s">
        <v>45</v>
      </c>
      <c r="C235" s="27">
        <f>'Contract Cost Sheet'!$C$12</f>
        <v>1250</v>
      </c>
      <c r="D235" s="18">
        <f>IF(B224="X",0,IF(B224&gt;=1,1,0))</f>
        <v>0</v>
      </c>
      <c r="E235" s="27">
        <f>C235*D235</f>
        <v>0</v>
      </c>
      <c r="F235" s="29"/>
    </row>
    <row r="236" spans="1:6" hidden="1" x14ac:dyDescent="0.3">
      <c r="A236" s="25" t="s">
        <v>1</v>
      </c>
      <c r="B236" s="26" t="s">
        <v>46</v>
      </c>
      <c r="C236" s="27">
        <f>'Contract Cost Sheet'!$C$19</f>
        <v>165</v>
      </c>
      <c r="D236" s="18">
        <f>IF(B224="X",0,(IF(C222=20,B222,0)+IF(C223=20,B223,0)))</f>
        <v>0</v>
      </c>
      <c r="E236" s="27">
        <f>C236*D236</f>
        <v>0</v>
      </c>
      <c r="F236" s="29"/>
    </row>
    <row r="237" spans="1:6" hidden="1" x14ac:dyDescent="0.3">
      <c r="A237" s="25" t="s">
        <v>68</v>
      </c>
      <c r="B237" s="26" t="s">
        <v>47</v>
      </c>
      <c r="C237" s="27">
        <f>'Contract Cost Sheet'!$C$20</f>
        <v>135</v>
      </c>
      <c r="D237" s="18">
        <f>IF(B224="X",0,(IF(C222=6,B222,0)+IF(C223=6,B223,0)))</f>
        <v>0</v>
      </c>
      <c r="E237" s="27">
        <f t="shared" ref="E237:E243" si="17">C237*D237</f>
        <v>0</v>
      </c>
      <c r="F237" s="29"/>
    </row>
    <row r="238" spans="1:6" hidden="1" x14ac:dyDescent="0.3">
      <c r="A238" s="25" t="s">
        <v>2</v>
      </c>
      <c r="B238" s="26" t="s">
        <v>48</v>
      </c>
      <c r="C238" s="27">
        <f>'Contract Cost Sheet'!$C$24</f>
        <v>135</v>
      </c>
      <c r="D238" s="18">
        <f>IF(OR(E222&gt;0,F222&gt;0),E222+F222,0)</f>
        <v>0</v>
      </c>
      <c r="E238" s="27">
        <f t="shared" si="17"/>
        <v>0</v>
      </c>
      <c r="F238" s="29"/>
    </row>
    <row r="239" spans="1:6" hidden="1" x14ac:dyDescent="0.3">
      <c r="A239" s="25" t="s">
        <v>86</v>
      </c>
      <c r="B239" s="26" t="s">
        <v>87</v>
      </c>
      <c r="C239" s="27">
        <f>'Contract Cost Sheet'!$C$30</f>
        <v>4950</v>
      </c>
      <c r="D239" s="18">
        <f>E222</f>
        <v>0</v>
      </c>
      <c r="E239" s="27">
        <f t="shared" si="17"/>
        <v>0</v>
      </c>
      <c r="F239" s="29"/>
    </row>
    <row r="240" spans="1:6" hidden="1" x14ac:dyDescent="0.3">
      <c r="A240" s="25" t="s">
        <v>89</v>
      </c>
      <c r="B240" s="26" t="s">
        <v>88</v>
      </c>
      <c r="C240" s="27">
        <f>'Contract Cost Sheet'!$C$31</f>
        <v>5750</v>
      </c>
      <c r="D240" s="18">
        <f>F222</f>
        <v>0</v>
      </c>
      <c r="E240" s="27">
        <f t="shared" si="17"/>
        <v>0</v>
      </c>
      <c r="F240" s="29"/>
    </row>
    <row r="241" spans="1:10" hidden="1" x14ac:dyDescent="0.3">
      <c r="A241" s="25" t="s">
        <v>90</v>
      </c>
      <c r="B241" s="26" t="s">
        <v>81</v>
      </c>
      <c r="C241" s="27">
        <f>'Contract Cost Sheet'!$C$32</f>
        <v>245</v>
      </c>
      <c r="D241" s="18">
        <f>IF(AND(H222=0,OR(E222&gt;0,F222&gt;0)),B224,0)</f>
        <v>0</v>
      </c>
      <c r="E241" s="27">
        <f t="shared" si="17"/>
        <v>0</v>
      </c>
      <c r="F241" s="29"/>
    </row>
    <row r="242" spans="1:10" hidden="1" x14ac:dyDescent="0.3">
      <c r="A242" s="25" t="s">
        <v>91</v>
      </c>
      <c r="B242" s="26" t="s">
        <v>92</v>
      </c>
      <c r="C242" s="27">
        <f>'Contract Cost Sheet'!$C$33</f>
        <v>9950</v>
      </c>
      <c r="D242" s="18">
        <f>H222</f>
        <v>0</v>
      </c>
      <c r="E242" s="27">
        <f t="shared" si="17"/>
        <v>0</v>
      </c>
      <c r="F242" s="29"/>
    </row>
    <row r="243" spans="1:10" hidden="1" x14ac:dyDescent="0.3">
      <c r="A243" s="25" t="s">
        <v>93</v>
      </c>
      <c r="B243" s="26" t="s">
        <v>94</v>
      </c>
      <c r="C243" s="27">
        <f>'Contract Cost Sheet'!$C$35</f>
        <v>245</v>
      </c>
      <c r="D243" s="18">
        <f>IF(H222=0,0,1)</f>
        <v>0</v>
      </c>
      <c r="E243" s="27">
        <f t="shared" si="17"/>
        <v>0</v>
      </c>
      <c r="F243" s="29"/>
    </row>
    <row r="244" spans="1:10" hidden="1" x14ac:dyDescent="0.3">
      <c r="A244" s="46" t="s">
        <v>95</v>
      </c>
      <c r="B244" s="47" t="s">
        <v>96</v>
      </c>
      <c r="C244" s="48">
        <f>'Contract Cost Sheet'!$C$36</f>
        <v>625</v>
      </c>
      <c r="D244" s="49">
        <f>IF(H222=0,0,1)</f>
        <v>0</v>
      </c>
      <c r="E244" s="48">
        <f>C244*D244</f>
        <v>0</v>
      </c>
      <c r="F244" s="50"/>
    </row>
    <row r="245" spans="1:10" ht="15" hidden="1" thickBot="1" x14ac:dyDescent="0.35">
      <c r="A245" s="30"/>
      <c r="B245" s="31"/>
      <c r="C245" s="31"/>
      <c r="D245" s="31" t="s">
        <v>0</v>
      </c>
      <c r="E245" s="32">
        <f>SUM(E226:E244)</f>
        <v>0</v>
      </c>
      <c r="F245" s="33"/>
    </row>
    <row r="246" spans="1:10" x14ac:dyDescent="0.3">
      <c r="A246" s="3"/>
    </row>
    <row r="247" spans="1:10" x14ac:dyDescent="0.3">
      <c r="A247" s="3" t="s">
        <v>8</v>
      </c>
    </row>
    <row r="248" spans="1:10" x14ac:dyDescent="0.3">
      <c r="A248" s="16">
        <v>10</v>
      </c>
      <c r="B248" s="5" t="s">
        <v>51</v>
      </c>
      <c r="C248" s="5" t="s">
        <v>6</v>
      </c>
      <c r="D248" s="62" t="s">
        <v>103</v>
      </c>
      <c r="E248" s="5" t="s">
        <v>97</v>
      </c>
      <c r="F248" s="54" t="s">
        <v>98</v>
      </c>
      <c r="G248" s="43" t="s">
        <v>100</v>
      </c>
      <c r="H248" s="5" t="s">
        <v>101</v>
      </c>
    </row>
    <row r="249" spans="1:10" x14ac:dyDescent="0.3">
      <c r="A249" s="7" t="s">
        <v>75</v>
      </c>
      <c r="B249" s="15">
        <v>0</v>
      </c>
      <c r="C249" s="15">
        <v>6</v>
      </c>
      <c r="D249" s="59" t="s">
        <v>104</v>
      </c>
      <c r="E249" s="61">
        <f>IF(D249="Arc Unit",IF(OR(B251="X",B251=1,B251=2),1,0),IF(H249=1,1,0))</f>
        <v>0</v>
      </c>
      <c r="F249" s="61">
        <f>IF(D249="Cards", 0, IF(OR(B251="X",B251=0,B251=1,B251=2),0,1))</f>
        <v>0</v>
      </c>
      <c r="G249" s="55" t="s">
        <v>102</v>
      </c>
      <c r="H249" s="18">
        <f>IF(G249="No", 0, 1)</f>
        <v>0</v>
      </c>
      <c r="I249" s="12">
        <f>E272</f>
        <v>0</v>
      </c>
    </row>
    <row r="250" spans="1:10" x14ac:dyDescent="0.3">
      <c r="A250" s="7" t="s">
        <v>76</v>
      </c>
      <c r="B250" s="15">
        <v>0</v>
      </c>
      <c r="C250" s="15">
        <v>6</v>
      </c>
      <c r="D250" s="6"/>
      <c r="E250" s="42"/>
      <c r="F250" s="42"/>
      <c r="G250" s="44"/>
      <c r="H250" s="10"/>
      <c r="I250" s="52"/>
      <c r="J250" s="53"/>
    </row>
    <row r="251" spans="1:10" x14ac:dyDescent="0.3">
      <c r="A251" s="7" t="s">
        <v>3</v>
      </c>
      <c r="B251" s="56">
        <f>IF(H249=1,"X",SUM(B249:B250))</f>
        <v>0</v>
      </c>
      <c r="J251">
        <f>B251</f>
        <v>0</v>
      </c>
    </row>
    <row r="252" spans="1:10" ht="15" hidden="1" thickBot="1" x14ac:dyDescent="0.35">
      <c r="A252" s="3"/>
    </row>
    <row r="253" spans="1:10" hidden="1" x14ac:dyDescent="0.3">
      <c r="A253" s="20" t="s">
        <v>58</v>
      </c>
      <c r="B253" s="21" t="s">
        <v>37</v>
      </c>
      <c r="C253" s="22">
        <f>'Contract Cost Sheet'!$C$2</f>
        <v>3000</v>
      </c>
      <c r="D253" s="23">
        <f>IF(OR(E249=1,F249=1),0,IF(OR(B251="X",B251&lt;=4),0,1))</f>
        <v>0</v>
      </c>
      <c r="E253" s="22">
        <f>C253*D253</f>
        <v>0</v>
      </c>
      <c r="F253" s="24"/>
    </row>
    <row r="254" spans="1:10" hidden="1" x14ac:dyDescent="0.3">
      <c r="A254" s="25" t="s">
        <v>59</v>
      </c>
      <c r="B254" s="26" t="s">
        <v>38</v>
      </c>
      <c r="C254" s="27">
        <f>'Contract Cost Sheet'!$C$3</f>
        <v>2250</v>
      </c>
      <c r="D254" s="18">
        <f>IF(OR(E249=1,F249=1),0,IF(OR(B251="X",B251&lt;=2,B251&gt;4),0,1))</f>
        <v>0</v>
      </c>
      <c r="E254" s="27">
        <f t="shared" ref="E254:E258" si="18">C254*D254</f>
        <v>0</v>
      </c>
      <c r="F254" s="29"/>
    </row>
    <row r="255" spans="1:10" hidden="1" x14ac:dyDescent="0.3">
      <c r="A255" s="25" t="s">
        <v>60</v>
      </c>
      <c r="B255" s="26" t="s">
        <v>39</v>
      </c>
      <c r="C255" s="27">
        <f>'Contract Cost Sheet'!$C$4</f>
        <v>1550</v>
      </c>
      <c r="D255" s="18">
        <f>IF(OR(E249=1,F249=1),0,IF(OR(B251="X",B251&gt;2,B251=0),0,1))</f>
        <v>0</v>
      </c>
      <c r="E255" s="27">
        <f t="shared" si="18"/>
        <v>0</v>
      </c>
      <c r="F255" s="29"/>
    </row>
    <row r="256" spans="1:10" hidden="1" x14ac:dyDescent="0.3">
      <c r="A256" s="25" t="s">
        <v>61</v>
      </c>
      <c r="B256" s="26" t="s">
        <v>40</v>
      </c>
      <c r="C256" s="27">
        <f>'Contract Cost Sheet'!$C$5</f>
        <v>415</v>
      </c>
      <c r="D256" s="18">
        <f>IF(OR(E249&gt;=1,F249&gt;=1),0,B251)</f>
        <v>0</v>
      </c>
      <c r="E256" s="27">
        <f t="shared" si="18"/>
        <v>0</v>
      </c>
      <c r="F256" s="29"/>
    </row>
    <row r="257" spans="1:6" hidden="1" x14ac:dyDescent="0.3">
      <c r="A257" s="25" t="s">
        <v>62</v>
      </c>
      <c r="B257" s="26" t="s">
        <v>41</v>
      </c>
      <c r="C257" s="27">
        <f>'Contract Cost Sheet'!$C$6</f>
        <v>4850</v>
      </c>
      <c r="D257" s="18">
        <f>IF(B251="X",0,B250)</f>
        <v>0</v>
      </c>
      <c r="E257" s="27">
        <f t="shared" si="18"/>
        <v>0</v>
      </c>
      <c r="F257" s="29"/>
    </row>
    <row r="258" spans="1:6" hidden="1" x14ac:dyDescent="0.3">
      <c r="A258" s="25" t="s">
        <v>63</v>
      </c>
      <c r="B258" s="26" t="s">
        <v>42</v>
      </c>
      <c r="C258" s="27">
        <f>'Contract Cost Sheet'!$C$7</f>
        <v>4450</v>
      </c>
      <c r="D258" s="18">
        <f>IF(B251="X",0,B249)</f>
        <v>0</v>
      </c>
      <c r="E258" s="27">
        <f t="shared" si="18"/>
        <v>0</v>
      </c>
      <c r="F258" s="29"/>
    </row>
    <row r="259" spans="1:6" hidden="1" x14ac:dyDescent="0.3">
      <c r="A259" s="25" t="s">
        <v>64</v>
      </c>
      <c r="B259" s="26" t="s">
        <v>43</v>
      </c>
      <c r="C259" s="27">
        <f>'Contract Cost Sheet'!$C$9</f>
        <v>215</v>
      </c>
      <c r="D259" s="18">
        <f>IF(B251="X",0,B251)</f>
        <v>0</v>
      </c>
      <c r="E259" s="27">
        <f>C259*D259</f>
        <v>0</v>
      </c>
      <c r="F259" s="29"/>
    </row>
    <row r="260" spans="1:6" hidden="1" x14ac:dyDescent="0.3">
      <c r="A260" s="25" t="s">
        <v>65</v>
      </c>
      <c r="B260" s="26" t="s">
        <v>52</v>
      </c>
      <c r="C260" s="27">
        <f>'Contract Cost Sheet'!$C$10</f>
        <v>190</v>
      </c>
      <c r="D260" s="18">
        <f>IF(B251="X",0,B251)</f>
        <v>0</v>
      </c>
      <c r="E260" s="27">
        <f>C260*D260</f>
        <v>0</v>
      </c>
      <c r="F260" s="29"/>
    </row>
    <row r="261" spans="1:6" hidden="1" x14ac:dyDescent="0.3">
      <c r="A261" s="25" t="s">
        <v>66</v>
      </c>
      <c r="B261" s="26" t="s">
        <v>44</v>
      </c>
      <c r="C261" s="27">
        <f>'Contract Cost Sheet'!$C$11</f>
        <v>365</v>
      </c>
      <c r="D261" s="18">
        <f>IF(B251="X",0,(IF(C249=80,B249,0)+IF(C250=80,B250,0)))</f>
        <v>0</v>
      </c>
      <c r="E261" s="27">
        <f>C261*D261</f>
        <v>0</v>
      </c>
      <c r="F261" s="29"/>
    </row>
    <row r="262" spans="1:6" hidden="1" x14ac:dyDescent="0.3">
      <c r="A262" s="25" t="s">
        <v>67</v>
      </c>
      <c r="B262" s="26" t="s">
        <v>45</v>
      </c>
      <c r="C262" s="27">
        <f>'Contract Cost Sheet'!$C$12</f>
        <v>1250</v>
      </c>
      <c r="D262" s="18">
        <f>IF(B251="X",0,IF(B251&gt;=1,1,0))</f>
        <v>0</v>
      </c>
      <c r="E262" s="27">
        <f>C262*D262</f>
        <v>0</v>
      </c>
      <c r="F262" s="29"/>
    </row>
    <row r="263" spans="1:6" hidden="1" x14ac:dyDescent="0.3">
      <c r="A263" s="25" t="s">
        <v>1</v>
      </c>
      <c r="B263" s="26" t="s">
        <v>46</v>
      </c>
      <c r="C263" s="27">
        <f>'Contract Cost Sheet'!$C$19</f>
        <v>165</v>
      </c>
      <c r="D263" s="18">
        <f>IF(B251="X",0,(IF(C249=20,B249,0)+IF(C250=20,B250,0)))</f>
        <v>0</v>
      </c>
      <c r="E263" s="27">
        <f>C263*D263</f>
        <v>0</v>
      </c>
      <c r="F263" s="29"/>
    </row>
    <row r="264" spans="1:6" hidden="1" x14ac:dyDescent="0.3">
      <c r="A264" s="25" t="s">
        <v>68</v>
      </c>
      <c r="B264" s="26" t="s">
        <v>47</v>
      </c>
      <c r="C264" s="27">
        <f>'Contract Cost Sheet'!$C$20</f>
        <v>135</v>
      </c>
      <c r="D264" s="18">
        <f>IF(B251="X",0,(IF(C249=6,B249,0)+IF(C250=6,B250,0)))</f>
        <v>0</v>
      </c>
      <c r="E264" s="27">
        <f t="shared" ref="E264:E270" si="19">C264*D264</f>
        <v>0</v>
      </c>
      <c r="F264" s="29"/>
    </row>
    <row r="265" spans="1:6" hidden="1" x14ac:dyDescent="0.3">
      <c r="A265" s="25" t="s">
        <v>2</v>
      </c>
      <c r="B265" s="26" t="s">
        <v>48</v>
      </c>
      <c r="C265" s="27">
        <f>'Contract Cost Sheet'!$C$24</f>
        <v>135</v>
      </c>
      <c r="D265" s="18">
        <f>IF(OR(E249&gt;0,F249&gt;0),E249+F249,0)</f>
        <v>0</v>
      </c>
      <c r="E265" s="27">
        <f t="shared" si="19"/>
        <v>0</v>
      </c>
      <c r="F265" s="29"/>
    </row>
    <row r="266" spans="1:6" hidden="1" x14ac:dyDescent="0.3">
      <c r="A266" s="25" t="s">
        <v>86</v>
      </c>
      <c r="B266" s="26" t="s">
        <v>87</v>
      </c>
      <c r="C266" s="27">
        <f>'Contract Cost Sheet'!$C$30</f>
        <v>4950</v>
      </c>
      <c r="D266" s="18">
        <f>E249</f>
        <v>0</v>
      </c>
      <c r="E266" s="27">
        <f t="shared" si="19"/>
        <v>0</v>
      </c>
      <c r="F266" s="29"/>
    </row>
    <row r="267" spans="1:6" hidden="1" x14ac:dyDescent="0.3">
      <c r="A267" s="25" t="s">
        <v>89</v>
      </c>
      <c r="B267" s="26" t="s">
        <v>88</v>
      </c>
      <c r="C267" s="27">
        <f>'Contract Cost Sheet'!$C$31</f>
        <v>5750</v>
      </c>
      <c r="D267" s="18">
        <f>F249</f>
        <v>0</v>
      </c>
      <c r="E267" s="27">
        <f t="shared" si="19"/>
        <v>0</v>
      </c>
      <c r="F267" s="29"/>
    </row>
    <row r="268" spans="1:6" hidden="1" x14ac:dyDescent="0.3">
      <c r="A268" s="25" t="s">
        <v>90</v>
      </c>
      <c r="B268" s="26" t="s">
        <v>81</v>
      </c>
      <c r="C268" s="27">
        <f>'Contract Cost Sheet'!$C$32</f>
        <v>245</v>
      </c>
      <c r="D268" s="18">
        <f>IF(AND(H249=0,OR(E249&gt;0,F249&gt;0)),B251,0)</f>
        <v>0</v>
      </c>
      <c r="E268" s="27">
        <f t="shared" si="19"/>
        <v>0</v>
      </c>
      <c r="F268" s="29"/>
    </row>
    <row r="269" spans="1:6" hidden="1" x14ac:dyDescent="0.3">
      <c r="A269" s="25" t="s">
        <v>91</v>
      </c>
      <c r="B269" s="26" t="s">
        <v>92</v>
      </c>
      <c r="C269" s="27">
        <f>'Contract Cost Sheet'!$C$33</f>
        <v>9950</v>
      </c>
      <c r="D269" s="18">
        <f>H249</f>
        <v>0</v>
      </c>
      <c r="E269" s="27">
        <f t="shared" si="19"/>
        <v>0</v>
      </c>
      <c r="F269" s="29"/>
    </row>
    <row r="270" spans="1:6" hidden="1" x14ac:dyDescent="0.3">
      <c r="A270" s="25" t="s">
        <v>93</v>
      </c>
      <c r="B270" s="26" t="s">
        <v>94</v>
      </c>
      <c r="C270" s="27">
        <f>'Contract Cost Sheet'!$C$35</f>
        <v>245</v>
      </c>
      <c r="D270" s="18">
        <f>IF(H249=0,0,1)</f>
        <v>0</v>
      </c>
      <c r="E270" s="27">
        <f t="shared" si="19"/>
        <v>0</v>
      </c>
      <c r="F270" s="29"/>
    </row>
    <row r="271" spans="1:6" hidden="1" x14ac:dyDescent="0.3">
      <c r="A271" s="46" t="s">
        <v>95</v>
      </c>
      <c r="B271" s="47" t="s">
        <v>96</v>
      </c>
      <c r="C271" s="48">
        <f>'Contract Cost Sheet'!$C$36</f>
        <v>625</v>
      </c>
      <c r="D271" s="49">
        <f>IF(H249=0,0,1)</f>
        <v>0</v>
      </c>
      <c r="E271" s="48">
        <f>C271*D271</f>
        <v>0</v>
      </c>
      <c r="F271" s="50"/>
    </row>
    <row r="272" spans="1:6" ht="15" hidden="1" thickBot="1" x14ac:dyDescent="0.35">
      <c r="A272" s="30"/>
      <c r="B272" s="31"/>
      <c r="C272" s="31"/>
      <c r="D272" s="31" t="s">
        <v>0</v>
      </c>
      <c r="E272" s="32">
        <f>SUM(E253:E271)</f>
        <v>0</v>
      </c>
      <c r="F272" s="33"/>
    </row>
    <row r="273" spans="1:8" x14ac:dyDescent="0.3">
      <c r="A273" s="3"/>
    </row>
    <row r="274" spans="1:8" x14ac:dyDescent="0.3">
      <c r="A274" s="3"/>
    </row>
    <row r="275" spans="1:8" x14ac:dyDescent="0.3">
      <c r="A275" s="3"/>
      <c r="B275" s="4" t="s">
        <v>77</v>
      </c>
      <c r="C275" s="4" t="s">
        <v>4</v>
      </c>
    </row>
    <row r="276" spans="1:8" x14ac:dyDescent="0.3">
      <c r="A276" s="7" t="s">
        <v>5</v>
      </c>
      <c r="B276" s="19">
        <f>COUNTIF(J5:J274, "&gt;0")*1000</f>
        <v>0</v>
      </c>
      <c r="C276" s="18">
        <f>ROUNDUP(B276/1000,0)</f>
        <v>0</v>
      </c>
      <c r="G276" s="70" t="s">
        <v>49</v>
      </c>
      <c r="H276" s="70"/>
    </row>
    <row r="277" spans="1:8" ht="21.75" customHeight="1" thickBot="1" x14ac:dyDescent="0.35">
      <c r="B277" s="2"/>
      <c r="G277" s="70"/>
      <c r="H277" s="70"/>
    </row>
    <row r="278" spans="1:8" x14ac:dyDescent="0.3">
      <c r="A278" s="20" t="s">
        <v>58</v>
      </c>
      <c r="B278" s="21" t="s">
        <v>37</v>
      </c>
      <c r="C278" s="22">
        <f>'Contract Cost Sheet'!$C$2</f>
        <v>3000</v>
      </c>
      <c r="D278" s="60">
        <f>SUM(D10,D37,D64,D91,D118,D145,D172,D199,D226,D253)</f>
        <v>0</v>
      </c>
      <c r="E278" s="22">
        <f>C278*D278</f>
        <v>0</v>
      </c>
      <c r="F278" s="24"/>
      <c r="G278" t="s">
        <v>58</v>
      </c>
      <c r="H278">
        <f>D278</f>
        <v>0</v>
      </c>
    </row>
    <row r="279" spans="1:8" x14ac:dyDescent="0.3">
      <c r="A279" s="25" t="s">
        <v>59</v>
      </c>
      <c r="B279" s="26" t="s">
        <v>38</v>
      </c>
      <c r="C279" s="27">
        <f>'Contract Cost Sheet'!$C$3</f>
        <v>2250</v>
      </c>
      <c r="D279" s="51">
        <f t="shared" ref="D279:D296" si="20">SUM(D11,D38,D65,D92,D119,D146,D173,D200,D227,D254)</f>
        <v>0</v>
      </c>
      <c r="E279" s="27">
        <f t="shared" ref="E279:E283" si="21">C279*D279</f>
        <v>0</v>
      </c>
      <c r="F279" s="29"/>
      <c r="G279" t="s">
        <v>59</v>
      </c>
      <c r="H279">
        <f t="shared" ref="H279:H296" si="22">D279</f>
        <v>0</v>
      </c>
    </row>
    <row r="280" spans="1:8" x14ac:dyDescent="0.3">
      <c r="A280" s="25" t="s">
        <v>60</v>
      </c>
      <c r="B280" s="26" t="s">
        <v>39</v>
      </c>
      <c r="C280" s="27">
        <f>'Contract Cost Sheet'!$C$4</f>
        <v>1550</v>
      </c>
      <c r="D280" s="51">
        <f t="shared" si="20"/>
        <v>0</v>
      </c>
      <c r="E280" s="27">
        <f t="shared" si="21"/>
        <v>0</v>
      </c>
      <c r="F280" s="29"/>
      <c r="G280" t="s">
        <v>60</v>
      </c>
      <c r="H280">
        <f t="shared" si="22"/>
        <v>0</v>
      </c>
    </row>
    <row r="281" spans="1:8" x14ac:dyDescent="0.3">
      <c r="A281" s="25" t="s">
        <v>61</v>
      </c>
      <c r="B281" s="26" t="s">
        <v>40</v>
      </c>
      <c r="C281" s="27">
        <f>'Contract Cost Sheet'!$C$5</f>
        <v>415</v>
      </c>
      <c r="D281" s="51">
        <f t="shared" si="20"/>
        <v>0</v>
      </c>
      <c r="E281" s="27">
        <f t="shared" si="21"/>
        <v>0</v>
      </c>
      <c r="F281" s="29"/>
      <c r="G281" t="s">
        <v>61</v>
      </c>
      <c r="H281">
        <f t="shared" si="22"/>
        <v>0</v>
      </c>
    </row>
    <row r="282" spans="1:8" x14ac:dyDescent="0.3">
      <c r="A282" s="25" t="s">
        <v>62</v>
      </c>
      <c r="B282" s="26" t="s">
        <v>41</v>
      </c>
      <c r="C282" s="27">
        <f>'Contract Cost Sheet'!$C$6</f>
        <v>4850</v>
      </c>
      <c r="D282" s="51">
        <f t="shared" si="20"/>
        <v>0</v>
      </c>
      <c r="E282" s="27">
        <f t="shared" si="21"/>
        <v>0</v>
      </c>
      <c r="F282" s="29"/>
      <c r="G282" t="s">
        <v>62</v>
      </c>
      <c r="H282">
        <f t="shared" si="22"/>
        <v>0</v>
      </c>
    </row>
    <row r="283" spans="1:8" x14ac:dyDescent="0.3">
      <c r="A283" s="25" t="s">
        <v>63</v>
      </c>
      <c r="B283" s="26" t="s">
        <v>42</v>
      </c>
      <c r="C283" s="27">
        <f>'Contract Cost Sheet'!$C$7</f>
        <v>4450</v>
      </c>
      <c r="D283" s="51">
        <f t="shared" si="20"/>
        <v>0</v>
      </c>
      <c r="E283" s="27">
        <f t="shared" si="21"/>
        <v>0</v>
      </c>
      <c r="F283" s="29"/>
      <c r="G283" t="s">
        <v>63</v>
      </c>
      <c r="H283">
        <f t="shared" si="22"/>
        <v>0</v>
      </c>
    </row>
    <row r="284" spans="1:8" x14ac:dyDescent="0.3">
      <c r="A284" s="25" t="s">
        <v>64</v>
      </c>
      <c r="B284" s="26" t="s">
        <v>43</v>
      </c>
      <c r="C284" s="27">
        <f>'Contract Cost Sheet'!$C$9</f>
        <v>215</v>
      </c>
      <c r="D284" s="51">
        <f t="shared" si="20"/>
        <v>0</v>
      </c>
      <c r="E284" s="27">
        <f>C284*D284</f>
        <v>0</v>
      </c>
      <c r="F284" s="29"/>
      <c r="G284" t="s">
        <v>64</v>
      </c>
      <c r="H284">
        <f t="shared" si="22"/>
        <v>0</v>
      </c>
    </row>
    <row r="285" spans="1:8" x14ac:dyDescent="0.3">
      <c r="A285" s="25" t="s">
        <v>65</v>
      </c>
      <c r="B285" s="26" t="s">
        <v>52</v>
      </c>
      <c r="C285" s="27">
        <f>'Contract Cost Sheet'!$C$10</f>
        <v>190</v>
      </c>
      <c r="D285" s="51">
        <f t="shared" si="20"/>
        <v>0</v>
      </c>
      <c r="E285" s="27">
        <f>C285*D285</f>
        <v>0</v>
      </c>
      <c r="F285" s="29"/>
      <c r="G285" t="s">
        <v>65</v>
      </c>
      <c r="H285">
        <f t="shared" si="22"/>
        <v>0</v>
      </c>
    </row>
    <row r="286" spans="1:8" x14ac:dyDescent="0.3">
      <c r="A286" s="25" t="s">
        <v>66</v>
      </c>
      <c r="B286" s="26" t="s">
        <v>44</v>
      </c>
      <c r="C286" s="27">
        <f>'Contract Cost Sheet'!$C$11</f>
        <v>365</v>
      </c>
      <c r="D286" s="51">
        <f t="shared" si="20"/>
        <v>0</v>
      </c>
      <c r="E286" s="27">
        <f>C286*D286</f>
        <v>0</v>
      </c>
      <c r="F286" s="29"/>
      <c r="G286" t="s">
        <v>66</v>
      </c>
      <c r="H286">
        <f t="shared" si="22"/>
        <v>0</v>
      </c>
    </row>
    <row r="287" spans="1:8" x14ac:dyDescent="0.3">
      <c r="A287" s="25" t="s">
        <v>67</v>
      </c>
      <c r="B287" s="26" t="s">
        <v>45</v>
      </c>
      <c r="C287" s="27">
        <f>'Contract Cost Sheet'!$C$12</f>
        <v>1250</v>
      </c>
      <c r="D287" s="51">
        <f t="shared" si="20"/>
        <v>0</v>
      </c>
      <c r="E287" s="27">
        <f>C287*D287</f>
        <v>0</v>
      </c>
      <c r="F287" s="29"/>
      <c r="G287" t="s">
        <v>67</v>
      </c>
      <c r="H287">
        <f t="shared" si="22"/>
        <v>0</v>
      </c>
    </row>
    <row r="288" spans="1:8" x14ac:dyDescent="0.3">
      <c r="A288" s="25" t="s">
        <v>1</v>
      </c>
      <c r="B288" s="26" t="s">
        <v>46</v>
      </c>
      <c r="C288" s="27">
        <f>'Contract Cost Sheet'!$C$19</f>
        <v>165</v>
      </c>
      <c r="D288" s="51">
        <f t="shared" si="20"/>
        <v>0</v>
      </c>
      <c r="E288" s="27">
        <f>C288*D288</f>
        <v>0</v>
      </c>
      <c r="F288" s="29"/>
      <c r="G288" t="s">
        <v>1</v>
      </c>
      <c r="H288">
        <f t="shared" si="22"/>
        <v>0</v>
      </c>
    </row>
    <row r="289" spans="1:8" x14ac:dyDescent="0.3">
      <c r="A289" s="25" t="s">
        <v>68</v>
      </c>
      <c r="B289" s="26" t="s">
        <v>47</v>
      </c>
      <c r="C289" s="27">
        <f>'Contract Cost Sheet'!$C$20</f>
        <v>135</v>
      </c>
      <c r="D289" s="28">
        <f t="shared" si="20"/>
        <v>0</v>
      </c>
      <c r="E289" s="27">
        <f t="shared" ref="E289:E295" si="23">C289*D289</f>
        <v>0</v>
      </c>
      <c r="F289" s="29"/>
      <c r="G289" t="s">
        <v>68</v>
      </c>
      <c r="H289">
        <f t="shared" si="22"/>
        <v>0</v>
      </c>
    </row>
    <row r="290" spans="1:8" x14ac:dyDescent="0.3">
      <c r="A290" s="25" t="s">
        <v>2</v>
      </c>
      <c r="B290" s="26" t="s">
        <v>48</v>
      </c>
      <c r="C290" s="27">
        <f>'Contract Cost Sheet'!$C$24</f>
        <v>135</v>
      </c>
      <c r="D290" s="28">
        <f t="shared" si="20"/>
        <v>0</v>
      </c>
      <c r="E290" s="27">
        <f t="shared" si="23"/>
        <v>0</v>
      </c>
      <c r="F290" s="29"/>
      <c r="G290" t="s">
        <v>2</v>
      </c>
      <c r="H290">
        <f t="shared" si="22"/>
        <v>0</v>
      </c>
    </row>
    <row r="291" spans="1:8" x14ac:dyDescent="0.3">
      <c r="A291" s="25" t="s">
        <v>86</v>
      </c>
      <c r="B291" s="26" t="s">
        <v>87</v>
      </c>
      <c r="C291" s="27">
        <f>'Contract Cost Sheet'!$C$30</f>
        <v>4950</v>
      </c>
      <c r="D291" s="28">
        <f t="shared" si="20"/>
        <v>0</v>
      </c>
      <c r="E291" s="27">
        <f t="shared" si="23"/>
        <v>0</v>
      </c>
      <c r="F291" s="29"/>
      <c r="G291" t="s">
        <v>86</v>
      </c>
      <c r="H291">
        <f t="shared" si="22"/>
        <v>0</v>
      </c>
    </row>
    <row r="292" spans="1:8" x14ac:dyDescent="0.3">
      <c r="A292" s="25" t="s">
        <v>89</v>
      </c>
      <c r="B292" s="26" t="s">
        <v>88</v>
      </c>
      <c r="C292" s="27">
        <f>'Contract Cost Sheet'!$C$31</f>
        <v>5750</v>
      </c>
      <c r="D292" s="28">
        <f t="shared" si="20"/>
        <v>0</v>
      </c>
      <c r="E292" s="27">
        <f t="shared" si="23"/>
        <v>0</v>
      </c>
      <c r="F292" s="29"/>
      <c r="G292" t="s">
        <v>89</v>
      </c>
      <c r="H292">
        <f t="shared" si="22"/>
        <v>0</v>
      </c>
    </row>
    <row r="293" spans="1:8" x14ac:dyDescent="0.3">
      <c r="A293" s="25" t="s">
        <v>90</v>
      </c>
      <c r="B293" s="26" t="s">
        <v>81</v>
      </c>
      <c r="C293" s="27">
        <f>'Contract Cost Sheet'!$C$32</f>
        <v>245</v>
      </c>
      <c r="D293" s="51">
        <f t="shared" si="20"/>
        <v>0</v>
      </c>
      <c r="E293" s="27">
        <f t="shared" si="23"/>
        <v>0</v>
      </c>
      <c r="F293" s="29"/>
      <c r="G293" t="s">
        <v>90</v>
      </c>
      <c r="H293">
        <f t="shared" si="22"/>
        <v>0</v>
      </c>
    </row>
    <row r="294" spans="1:8" x14ac:dyDescent="0.3">
      <c r="A294" s="25" t="s">
        <v>91</v>
      </c>
      <c r="B294" s="26" t="s">
        <v>92</v>
      </c>
      <c r="C294" s="27">
        <f>'Contract Cost Sheet'!$C$33</f>
        <v>9950</v>
      </c>
      <c r="D294" s="51">
        <f t="shared" si="20"/>
        <v>0</v>
      </c>
      <c r="E294" s="27">
        <f t="shared" si="23"/>
        <v>0</v>
      </c>
      <c r="F294" s="29"/>
      <c r="G294" t="s">
        <v>91</v>
      </c>
      <c r="H294">
        <f t="shared" si="22"/>
        <v>0</v>
      </c>
    </row>
    <row r="295" spans="1:8" x14ac:dyDescent="0.3">
      <c r="A295" s="25" t="s">
        <v>93</v>
      </c>
      <c r="B295" s="26" t="s">
        <v>94</v>
      </c>
      <c r="C295" s="27">
        <f>'Contract Cost Sheet'!$C$35</f>
        <v>245</v>
      </c>
      <c r="D295" s="51">
        <f t="shared" si="20"/>
        <v>0</v>
      </c>
      <c r="E295" s="27">
        <f t="shared" si="23"/>
        <v>0</v>
      </c>
      <c r="F295" s="29"/>
      <c r="G295" t="s">
        <v>93</v>
      </c>
      <c r="H295">
        <f t="shared" si="22"/>
        <v>0</v>
      </c>
    </row>
    <row r="296" spans="1:8" x14ac:dyDescent="0.3">
      <c r="A296" s="46" t="s">
        <v>95</v>
      </c>
      <c r="B296" s="47" t="s">
        <v>96</v>
      </c>
      <c r="C296" s="48">
        <f>'Contract Cost Sheet'!$C$36</f>
        <v>625</v>
      </c>
      <c r="D296" s="28">
        <f t="shared" si="20"/>
        <v>0</v>
      </c>
      <c r="E296" s="48">
        <f>C296*D296</f>
        <v>0</v>
      </c>
      <c r="F296" s="50"/>
      <c r="G296" t="s">
        <v>95</v>
      </c>
      <c r="H296">
        <f t="shared" si="22"/>
        <v>0</v>
      </c>
    </row>
    <row r="297" spans="1:8" ht="15" thickBot="1" x14ac:dyDescent="0.35">
      <c r="A297" s="30"/>
      <c r="B297" s="31"/>
      <c r="C297" s="31"/>
      <c r="D297" s="31" t="s">
        <v>0</v>
      </c>
      <c r="E297" s="32">
        <f>SUM(E278:E296)</f>
        <v>0</v>
      </c>
      <c r="F297" s="33"/>
    </row>
  </sheetData>
  <protectedRanges>
    <protectedRange algorithmName="SHA-512" hashValue="6tzcaH47bJuaBnlF/kwLCuKUfglw4wdcdyPqcypKk05hc5xbzzLnaMdeELbvv+IJS49GYJQGZVZzxU8dn2ObRg==" saltValue="pJJXtbOFjiSghMCn8LPOoA==" spinCount="100000" sqref="F1:L1 A253:XFD1048576 D1:D2 G3 E5:G5 D3:F4 D6:G31 E32:G32 D33:G36 E59:G59 D60:G63 A1:C36 E86:G86 D87:G90 A86:C90 E113:G113 D114:G117 A113:C117 E140:G140 D141:G144 A140:C144 E167:G167 D168:G171 A167:C171 E194:G194 D195:G198 A194:C198 E221:G221 D222:G225 A221:C225 E248:G248 D249:G252 A248:C252 H3:XFD36 D57:G58 A57:C63 H57:XFD63 A37:XFD56 A84:G85 H84:XFD90 A64:XFD83 A111:G112 H111:XFD117 A91:XFD110 A138:G139 H138:XFD144 A118:XFD137 A165:G166 H165:XFD171 A145:XFD164 A192:G193 H192:XFD198 A172:XFD191 A219:G220 H219:XFD225 A199:XFD218 A246:G247 H246:XFD252 A226:XFD245 D1:E1 E2 M1:XFD2" name="Range1"/>
  </protectedRanges>
  <mergeCells count="4">
    <mergeCell ref="G276:H277"/>
    <mergeCell ref="F1:L1"/>
    <mergeCell ref="G3:H4"/>
    <mergeCell ref="E3:F4"/>
  </mergeCells>
  <dataValidations count="3">
    <dataValidation type="list" allowBlank="1" showInputMessage="1" showErrorMessage="1" sqref="G6 G222 G33 G60 G87 G114 G141 G168 G195 G249" xr:uid="{5757B4DB-30C2-4E16-A4DB-D956D2C2A510}">
      <formula1>"No, Yes"</formula1>
    </dataValidation>
    <dataValidation type="list" allowBlank="1" showInputMessage="1" showErrorMessage="1" sqref="C6:C7 C222:C223 C33:C34 C60:C61 C87:C88 C114:C115 C141:C142 C168:C169 C195:C196 C249:C250" xr:uid="{3CF39146-FB66-4D64-AD77-45EB64629E74}">
      <formula1>"6, 20, 80"</formula1>
    </dataValidation>
    <dataValidation type="list" allowBlank="1" showInputMessage="1" showErrorMessage="1" sqref="D6 D222 D33 D60 D87 D114 D141 D168 D195 D249" xr:uid="{ED01FBC4-DB87-4082-83B8-7066FFA654EB}">
      <formula1>"Cards, Arc Unit"</formula1>
    </dataValidation>
  </dataValidations>
  <pageMargins left="0.7" right="0.7" top="0.75" bottom="0.75" header="0.3" footer="0.3"/>
  <pageSetup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05D7F9-5F7E-4F9B-8112-06B0F9CAE664}">
  <dimension ref="A1:O850"/>
  <sheetViews>
    <sheetView topLeftCell="A68" zoomScale="90" zoomScaleNormal="90" workbookViewId="0">
      <selection activeCell="F36" sqref="F36"/>
    </sheetView>
  </sheetViews>
  <sheetFormatPr defaultRowHeight="14.4" x14ac:dyDescent="0.3"/>
  <cols>
    <col min="1" max="1" width="55.6640625" bestFit="1" customWidth="1"/>
    <col min="2" max="2" width="23.109375" customWidth="1"/>
    <col min="3" max="3" width="28.109375" customWidth="1"/>
    <col min="4" max="4" width="24.109375" customWidth="1"/>
    <col min="5" max="5" width="16.109375" customWidth="1"/>
    <col min="6" max="6" width="15.44140625" customWidth="1"/>
    <col min="7" max="7" width="12.44140625" customWidth="1"/>
    <col min="8" max="8" width="28.33203125" customWidth="1"/>
    <col min="9" max="9" width="28.109375" hidden="1" customWidth="1"/>
    <col min="10" max="10" width="12.109375" hidden="1" customWidth="1"/>
    <col min="11" max="11" width="27.5546875" customWidth="1"/>
    <col min="12" max="12" width="12.5546875" customWidth="1"/>
    <col min="13" max="15" width="16.88671875" hidden="1" customWidth="1"/>
    <col min="16" max="16" width="16.88671875" customWidth="1"/>
    <col min="18" max="18" width="14.44140625" bestFit="1" customWidth="1"/>
  </cols>
  <sheetData>
    <row r="1" spans="1:10" x14ac:dyDescent="0.3">
      <c r="A1" s="14"/>
      <c r="B1" t="s">
        <v>53</v>
      </c>
      <c r="C1" s="3" t="s">
        <v>7</v>
      </c>
      <c r="D1" s="13"/>
    </row>
    <row r="2" spans="1:10" ht="15" customHeight="1" x14ac:dyDescent="0.3">
      <c r="A2" s="17"/>
      <c r="B2" t="s">
        <v>54</v>
      </c>
      <c r="D2" s="67" t="s">
        <v>50</v>
      </c>
    </row>
    <row r="3" spans="1:10" ht="15" customHeight="1" x14ac:dyDescent="0.3">
      <c r="A3" s="41"/>
      <c r="D3" s="67"/>
      <c r="F3" s="3"/>
    </row>
    <row r="4" spans="1:10" ht="15" customHeight="1" x14ac:dyDescent="0.3">
      <c r="A4" s="41"/>
      <c r="D4" s="67"/>
      <c r="F4" s="69" t="s">
        <v>9</v>
      </c>
      <c r="G4" s="69"/>
    </row>
    <row r="5" spans="1:10" s="45" customFormat="1" ht="18.75" customHeight="1" x14ac:dyDescent="0.35">
      <c r="A5" s="68" t="s">
        <v>74</v>
      </c>
      <c r="B5" s="68"/>
      <c r="C5" s="68"/>
      <c r="D5" s="68"/>
      <c r="E5" s="68"/>
      <c r="F5" s="68"/>
      <c r="G5" s="68"/>
      <c r="H5" s="68"/>
    </row>
    <row r="6" spans="1:10" ht="18.75" customHeight="1" x14ac:dyDescent="0.35">
      <c r="A6" s="63"/>
      <c r="B6" s="63"/>
      <c r="C6" s="63"/>
      <c r="D6" s="63"/>
      <c r="E6" s="70" t="s">
        <v>99</v>
      </c>
      <c r="F6" s="70"/>
      <c r="G6" s="64" t="s">
        <v>105</v>
      </c>
      <c r="H6" s="65"/>
    </row>
    <row r="7" spans="1:10" ht="18" customHeight="1" x14ac:dyDescent="0.35">
      <c r="A7" s="8" t="s">
        <v>8</v>
      </c>
      <c r="B7" s="9"/>
      <c r="D7" s="40"/>
      <c r="E7" s="71"/>
      <c r="F7" s="71"/>
      <c r="G7" s="66"/>
      <c r="H7" s="66"/>
    </row>
    <row r="8" spans="1:10" ht="15" customHeight="1" x14ac:dyDescent="0.3">
      <c r="A8" s="16" t="s">
        <v>107</v>
      </c>
      <c r="B8" s="5" t="s">
        <v>51</v>
      </c>
      <c r="C8" s="5" t="s">
        <v>6</v>
      </c>
      <c r="D8" s="62" t="s">
        <v>103</v>
      </c>
      <c r="E8" s="5" t="s">
        <v>97</v>
      </c>
      <c r="F8" s="54" t="s">
        <v>98</v>
      </c>
      <c r="G8" s="43" t="s">
        <v>100</v>
      </c>
      <c r="H8" s="5" t="s">
        <v>101</v>
      </c>
    </row>
    <row r="9" spans="1:10" x14ac:dyDescent="0.3">
      <c r="A9" s="7" t="s">
        <v>75</v>
      </c>
      <c r="B9" s="15">
        <v>1</v>
      </c>
      <c r="C9" s="15">
        <v>6</v>
      </c>
      <c r="D9" s="59" t="s">
        <v>104</v>
      </c>
      <c r="E9" s="61">
        <f>IF(D9="Arc Unit",IF(OR(B11="X",B11=1,B11=2),1,0),IF(H9=1,1,0))</f>
        <v>0</v>
      </c>
      <c r="F9" s="61">
        <f>IF(D9="Cards", 0, IF(OR(B11="X",B11=0,B11=1,B11=2),0,1))</f>
        <v>0</v>
      </c>
      <c r="G9" s="55" t="s">
        <v>102</v>
      </c>
      <c r="H9" s="18">
        <f>IF(G9="No", 0, 1)</f>
        <v>0</v>
      </c>
      <c r="I9" s="12">
        <f>E32</f>
        <v>8205</v>
      </c>
    </row>
    <row r="10" spans="1:10" x14ac:dyDescent="0.3">
      <c r="A10" s="7" t="s">
        <v>76</v>
      </c>
      <c r="B10" s="15">
        <v>0</v>
      </c>
      <c r="C10" s="15">
        <v>6</v>
      </c>
      <c r="D10" s="6"/>
      <c r="E10" s="42"/>
      <c r="F10" s="42"/>
      <c r="G10" s="44"/>
      <c r="H10" s="10"/>
      <c r="I10" s="52"/>
      <c r="J10" s="53"/>
    </row>
    <row r="11" spans="1:10" x14ac:dyDescent="0.3">
      <c r="A11" s="7" t="s">
        <v>3</v>
      </c>
      <c r="B11" s="56">
        <f>IF(H9=1,"X",SUM(B9:B10))</f>
        <v>1</v>
      </c>
      <c r="J11">
        <f>B11</f>
        <v>1</v>
      </c>
    </row>
    <row r="12" spans="1:10" ht="15" thickBot="1" x14ac:dyDescent="0.35">
      <c r="A12" s="3"/>
    </row>
    <row r="13" spans="1:10" x14ac:dyDescent="0.3">
      <c r="A13" s="20" t="s">
        <v>58</v>
      </c>
      <c r="B13" s="21" t="s">
        <v>37</v>
      </c>
      <c r="C13" s="22">
        <f>'Contract Cost Sheet'!$C$2</f>
        <v>3000</v>
      </c>
      <c r="D13" s="23">
        <f>IF(OR(E9=1,F9=1),0,IF(OR(B11="X",B11&lt;=4),0,1))</f>
        <v>0</v>
      </c>
      <c r="E13" s="22">
        <f>C13*D13</f>
        <v>0</v>
      </c>
      <c r="F13" s="24"/>
    </row>
    <row r="14" spans="1:10" x14ac:dyDescent="0.3">
      <c r="A14" s="25" t="s">
        <v>59</v>
      </c>
      <c r="B14" s="26" t="s">
        <v>38</v>
      </c>
      <c r="C14" s="27">
        <f>'Contract Cost Sheet'!$C$3</f>
        <v>2250</v>
      </c>
      <c r="D14" s="18">
        <f>IF(OR(E9=1,F9=1),0,IF(OR(B11="X",B11&lt;=2,B11&gt;4),0,1))</f>
        <v>0</v>
      </c>
      <c r="E14" s="27">
        <f t="shared" ref="E14:E18" si="0">C14*D14</f>
        <v>0</v>
      </c>
      <c r="F14" s="29"/>
    </row>
    <row r="15" spans="1:10" x14ac:dyDescent="0.3">
      <c r="A15" s="25" t="s">
        <v>60</v>
      </c>
      <c r="B15" s="26" t="s">
        <v>39</v>
      </c>
      <c r="C15" s="27">
        <f>'Contract Cost Sheet'!$C$4</f>
        <v>1550</v>
      </c>
      <c r="D15" s="18">
        <f>IF(OR(E9=1,F9=1),0,IF(OR(B11="X",B11&gt;2,B11=0),0,1))</f>
        <v>1</v>
      </c>
      <c r="E15" s="27">
        <f t="shared" si="0"/>
        <v>1550</v>
      </c>
      <c r="F15" s="29"/>
    </row>
    <row r="16" spans="1:10" x14ac:dyDescent="0.3">
      <c r="A16" s="25" t="s">
        <v>61</v>
      </c>
      <c r="B16" s="26" t="s">
        <v>40</v>
      </c>
      <c r="C16" s="27">
        <f>'Contract Cost Sheet'!$C$5</f>
        <v>415</v>
      </c>
      <c r="D16" s="18">
        <f>IF(OR(E9&gt;=1,F9&gt;=1),0,B11)</f>
        <v>1</v>
      </c>
      <c r="E16" s="27">
        <f t="shared" si="0"/>
        <v>415</v>
      </c>
      <c r="F16" s="29"/>
    </row>
    <row r="17" spans="1:6" x14ac:dyDescent="0.3">
      <c r="A17" s="25" t="s">
        <v>62</v>
      </c>
      <c r="B17" s="26" t="s">
        <v>41</v>
      </c>
      <c r="C17" s="27">
        <f>'Contract Cost Sheet'!$C$6</f>
        <v>4850</v>
      </c>
      <c r="D17" s="18">
        <f>IF(B11="X",0,B10)</f>
        <v>0</v>
      </c>
      <c r="E17" s="27">
        <f t="shared" si="0"/>
        <v>0</v>
      </c>
      <c r="F17" s="29"/>
    </row>
    <row r="18" spans="1:6" x14ac:dyDescent="0.3">
      <c r="A18" s="25" t="s">
        <v>63</v>
      </c>
      <c r="B18" s="26" t="s">
        <v>42</v>
      </c>
      <c r="C18" s="27">
        <f>'Contract Cost Sheet'!$C$7</f>
        <v>4450</v>
      </c>
      <c r="D18" s="18">
        <f>IF(B11="X",0,B9)</f>
        <v>1</v>
      </c>
      <c r="E18" s="27">
        <f t="shared" si="0"/>
        <v>4450</v>
      </c>
      <c r="F18" s="29"/>
    </row>
    <row r="19" spans="1:6" x14ac:dyDescent="0.3">
      <c r="A19" s="25" t="s">
        <v>64</v>
      </c>
      <c r="B19" s="26" t="s">
        <v>43</v>
      </c>
      <c r="C19" s="27">
        <f>'Contract Cost Sheet'!$C$9</f>
        <v>215</v>
      </c>
      <c r="D19" s="18">
        <f>IF(B11="X",0,B11)</f>
        <v>1</v>
      </c>
      <c r="E19" s="27">
        <f>C19*D19</f>
        <v>215</v>
      </c>
      <c r="F19" s="29"/>
    </row>
    <row r="20" spans="1:6" x14ac:dyDescent="0.3">
      <c r="A20" s="25" t="s">
        <v>65</v>
      </c>
      <c r="B20" s="26" t="s">
        <v>52</v>
      </c>
      <c r="C20" s="27">
        <f>'Contract Cost Sheet'!$C$10</f>
        <v>190</v>
      </c>
      <c r="D20" s="18">
        <f>IF(B11="X",0,B11)</f>
        <v>1</v>
      </c>
      <c r="E20" s="27">
        <f>C20*D20</f>
        <v>190</v>
      </c>
      <c r="F20" s="29"/>
    </row>
    <row r="21" spans="1:6" x14ac:dyDescent="0.3">
      <c r="A21" s="25" t="s">
        <v>66</v>
      </c>
      <c r="B21" s="26" t="s">
        <v>44</v>
      </c>
      <c r="C21" s="27">
        <f>'Contract Cost Sheet'!$C$11</f>
        <v>365</v>
      </c>
      <c r="D21" s="18">
        <f>IF(B11="X",0,(IF(C9=80,B9,0)+IF(C10=80,B10,0)))</f>
        <v>0</v>
      </c>
      <c r="E21" s="27">
        <f>C21*D21</f>
        <v>0</v>
      </c>
      <c r="F21" s="29"/>
    </row>
    <row r="22" spans="1:6" x14ac:dyDescent="0.3">
      <c r="A22" s="25" t="s">
        <v>67</v>
      </c>
      <c r="B22" s="26" t="s">
        <v>45</v>
      </c>
      <c r="C22" s="27">
        <f>'Contract Cost Sheet'!$C$12</f>
        <v>1250</v>
      </c>
      <c r="D22" s="18">
        <f>IF(B11="X",0,IF(B11&gt;=1,1,0))</f>
        <v>1</v>
      </c>
      <c r="E22" s="27">
        <f>C22*D22</f>
        <v>1250</v>
      </c>
      <c r="F22" s="29"/>
    </row>
    <row r="23" spans="1:6" x14ac:dyDescent="0.3">
      <c r="A23" s="25" t="s">
        <v>1</v>
      </c>
      <c r="B23" s="26" t="s">
        <v>46</v>
      </c>
      <c r="C23" s="27">
        <f>'Contract Cost Sheet'!$C$19</f>
        <v>165</v>
      </c>
      <c r="D23" s="18">
        <f>IF(B11="X",0,(IF(C9=20,B9,0)+IF(C10=20,B10,0)))</f>
        <v>0</v>
      </c>
      <c r="E23" s="27">
        <f>C23*D23</f>
        <v>0</v>
      </c>
      <c r="F23" s="29"/>
    </row>
    <row r="24" spans="1:6" x14ac:dyDescent="0.3">
      <c r="A24" s="25" t="s">
        <v>68</v>
      </c>
      <c r="B24" s="26" t="s">
        <v>47</v>
      </c>
      <c r="C24" s="27">
        <f>'Contract Cost Sheet'!$C$20</f>
        <v>135</v>
      </c>
      <c r="D24" s="18">
        <f>IF(B11="X",0,(IF(C9=6,B9,0)+IF(C10=6,B10,0)))</f>
        <v>1</v>
      </c>
      <c r="E24" s="27">
        <f t="shared" ref="E24:E30" si="1">C24*D24</f>
        <v>135</v>
      </c>
      <c r="F24" s="29"/>
    </row>
    <row r="25" spans="1:6" x14ac:dyDescent="0.3">
      <c r="A25" s="25" t="s">
        <v>2</v>
      </c>
      <c r="B25" s="26" t="s">
        <v>48</v>
      </c>
      <c r="C25" s="27">
        <f>'Contract Cost Sheet'!$C$24</f>
        <v>135</v>
      </c>
      <c r="D25" s="18">
        <f>IF(OR(E9&gt;0,F9&gt;0),E9+F9,0)</f>
        <v>0</v>
      </c>
      <c r="E25" s="27">
        <f t="shared" si="1"/>
        <v>0</v>
      </c>
      <c r="F25" s="29"/>
    </row>
    <row r="26" spans="1:6" x14ac:dyDescent="0.3">
      <c r="A26" s="25" t="s">
        <v>86</v>
      </c>
      <c r="B26" s="26" t="s">
        <v>87</v>
      </c>
      <c r="C26" s="27">
        <f>'Contract Cost Sheet'!$C$30</f>
        <v>4950</v>
      </c>
      <c r="D26" s="18">
        <f>E9</f>
        <v>0</v>
      </c>
      <c r="E26" s="27">
        <f t="shared" si="1"/>
        <v>0</v>
      </c>
      <c r="F26" s="29"/>
    </row>
    <row r="27" spans="1:6" x14ac:dyDescent="0.3">
      <c r="A27" s="25" t="s">
        <v>89</v>
      </c>
      <c r="B27" s="26" t="s">
        <v>88</v>
      </c>
      <c r="C27" s="27">
        <f>'Contract Cost Sheet'!$C$31</f>
        <v>5750</v>
      </c>
      <c r="D27" s="18">
        <f>F9</f>
        <v>0</v>
      </c>
      <c r="E27" s="27">
        <f t="shared" si="1"/>
        <v>0</v>
      </c>
      <c r="F27" s="29"/>
    </row>
    <row r="28" spans="1:6" x14ac:dyDescent="0.3">
      <c r="A28" s="25" t="s">
        <v>90</v>
      </c>
      <c r="B28" s="26" t="s">
        <v>81</v>
      </c>
      <c r="C28" s="27">
        <f>'Contract Cost Sheet'!$C$32</f>
        <v>245</v>
      </c>
      <c r="D28" s="18">
        <f>IF(AND(H9=0,OR(E9&gt;0,F9&gt;0)),B11,0)</f>
        <v>0</v>
      </c>
      <c r="E28" s="27">
        <f t="shared" si="1"/>
        <v>0</v>
      </c>
      <c r="F28" s="29"/>
    </row>
    <row r="29" spans="1:6" x14ac:dyDescent="0.3">
      <c r="A29" s="25" t="s">
        <v>91</v>
      </c>
      <c r="B29" s="26" t="s">
        <v>92</v>
      </c>
      <c r="C29" s="27">
        <f>'Contract Cost Sheet'!$C$33</f>
        <v>9950</v>
      </c>
      <c r="D29" s="18">
        <f>H9</f>
        <v>0</v>
      </c>
      <c r="E29" s="27">
        <f t="shared" si="1"/>
        <v>0</v>
      </c>
      <c r="F29" s="29"/>
    </row>
    <row r="30" spans="1:6" x14ac:dyDescent="0.3">
      <c r="A30" s="25" t="s">
        <v>93</v>
      </c>
      <c r="B30" s="26" t="s">
        <v>94</v>
      </c>
      <c r="C30" s="27">
        <f>'Contract Cost Sheet'!$C$35</f>
        <v>245</v>
      </c>
      <c r="D30" s="18">
        <f>IF(H9=0,0,1)</f>
        <v>0</v>
      </c>
      <c r="E30" s="27">
        <f t="shared" si="1"/>
        <v>0</v>
      </c>
      <c r="F30" s="29"/>
    </row>
    <row r="31" spans="1:6" x14ac:dyDescent="0.3">
      <c r="A31" s="46" t="s">
        <v>95</v>
      </c>
      <c r="B31" s="47" t="s">
        <v>96</v>
      </c>
      <c r="C31" s="48">
        <f>'Contract Cost Sheet'!$C$36</f>
        <v>625</v>
      </c>
      <c r="D31" s="49">
        <f>IF(H9=0,0,1)</f>
        <v>0</v>
      </c>
      <c r="E31" s="48">
        <f>C31*D31</f>
        <v>0</v>
      </c>
      <c r="F31" s="50"/>
    </row>
    <row r="32" spans="1:6" ht="15" thickBot="1" x14ac:dyDescent="0.35">
      <c r="A32" s="30"/>
      <c r="B32" s="31"/>
      <c r="C32" s="31"/>
      <c r="D32" s="31" t="s">
        <v>0</v>
      </c>
      <c r="E32" s="32">
        <f>SUM(E13:E31)</f>
        <v>8205</v>
      </c>
      <c r="F32" s="33"/>
    </row>
    <row r="33" spans="1:10" x14ac:dyDescent="0.3">
      <c r="A33" s="3"/>
    </row>
    <row r="34" spans="1:10" x14ac:dyDescent="0.3">
      <c r="A34" s="3" t="s">
        <v>8</v>
      </c>
    </row>
    <row r="35" spans="1:10" x14ac:dyDescent="0.3">
      <c r="A35" s="16" t="s">
        <v>108</v>
      </c>
      <c r="B35" s="5" t="s">
        <v>51</v>
      </c>
      <c r="C35" s="5" t="s">
        <v>6</v>
      </c>
      <c r="D35" s="62" t="s">
        <v>103</v>
      </c>
      <c r="E35" s="5" t="s">
        <v>97</v>
      </c>
      <c r="F35" s="54" t="s">
        <v>98</v>
      </c>
      <c r="G35" s="43" t="s">
        <v>100</v>
      </c>
      <c r="H35" s="5" t="s">
        <v>101</v>
      </c>
    </row>
    <row r="36" spans="1:10" x14ac:dyDescent="0.3">
      <c r="A36" s="7" t="s">
        <v>75</v>
      </c>
      <c r="B36" s="15">
        <v>1</v>
      </c>
      <c r="C36" s="15">
        <v>6</v>
      </c>
      <c r="D36" s="59" t="s">
        <v>106</v>
      </c>
      <c r="E36" s="61">
        <f>IF(D36="Arc Unit",IF(OR(B38="X",B38=1,B38=2),1,0),IF(H36=1,1,0))</f>
        <v>1</v>
      </c>
      <c r="F36" s="61">
        <f>IF(D36="Cards", 0, IF(OR(B38="X",B38=0,B38=1,B38=2),0,1))</f>
        <v>0</v>
      </c>
      <c r="G36" s="55" t="s">
        <v>102</v>
      </c>
      <c r="H36" s="18">
        <f>IF(G36="No", 0, 1)</f>
        <v>0</v>
      </c>
      <c r="I36" s="12">
        <f>E59</f>
        <v>11570</v>
      </c>
    </row>
    <row r="37" spans="1:10" x14ac:dyDescent="0.3">
      <c r="A37" s="7" t="s">
        <v>76</v>
      </c>
      <c r="B37" s="15">
        <v>0</v>
      </c>
      <c r="C37" s="15">
        <v>6</v>
      </c>
      <c r="D37" s="6"/>
      <c r="E37" s="42"/>
      <c r="F37" s="42"/>
      <c r="G37" s="44"/>
      <c r="H37" s="10"/>
      <c r="I37" s="52"/>
      <c r="J37" s="53"/>
    </row>
    <row r="38" spans="1:10" x14ac:dyDescent="0.3">
      <c r="A38" s="7" t="s">
        <v>3</v>
      </c>
      <c r="B38" s="56">
        <f>IF(H36=1,"X",SUM(B36:B37))</f>
        <v>1</v>
      </c>
      <c r="J38">
        <f>B38</f>
        <v>1</v>
      </c>
    </row>
    <row r="39" spans="1:10" ht="15" thickBot="1" x14ac:dyDescent="0.35">
      <c r="A39" s="3"/>
    </row>
    <row r="40" spans="1:10" x14ac:dyDescent="0.3">
      <c r="A40" s="20" t="s">
        <v>58</v>
      </c>
      <c r="B40" s="21" t="s">
        <v>37</v>
      </c>
      <c r="C40" s="22">
        <f>'Contract Cost Sheet'!$C$2</f>
        <v>3000</v>
      </c>
      <c r="D40" s="23">
        <f>IF(OR(E36=1,F36=1),0,IF(OR(B38="X",B38&lt;=4),0,1))</f>
        <v>0</v>
      </c>
      <c r="E40" s="22">
        <f>C40*D40</f>
        <v>0</v>
      </c>
      <c r="F40" s="24"/>
    </row>
    <row r="41" spans="1:10" x14ac:dyDescent="0.3">
      <c r="A41" s="25" t="s">
        <v>59</v>
      </c>
      <c r="B41" s="26" t="s">
        <v>38</v>
      </c>
      <c r="C41" s="27">
        <f>'Contract Cost Sheet'!$C$3</f>
        <v>2250</v>
      </c>
      <c r="D41" s="18">
        <f>IF(OR(E36=1,F36=1),0,IF(OR(B38="X",B38&lt;=2,B38&gt;4),0,1))</f>
        <v>0</v>
      </c>
      <c r="E41" s="27">
        <f t="shared" ref="E41:E45" si="2">C41*D41</f>
        <v>0</v>
      </c>
      <c r="F41" s="29"/>
    </row>
    <row r="42" spans="1:10" x14ac:dyDescent="0.3">
      <c r="A42" s="25" t="s">
        <v>60</v>
      </c>
      <c r="B42" s="26" t="s">
        <v>39</v>
      </c>
      <c r="C42" s="27">
        <f>'Contract Cost Sheet'!$C$4</f>
        <v>1550</v>
      </c>
      <c r="D42" s="18">
        <f>IF(OR(E36=1,F36=1),0,IF(OR(B38="X",B38&gt;2,B38=0),0,1))</f>
        <v>0</v>
      </c>
      <c r="E42" s="27">
        <f t="shared" si="2"/>
        <v>0</v>
      </c>
      <c r="F42" s="29"/>
    </row>
    <row r="43" spans="1:10" x14ac:dyDescent="0.3">
      <c r="A43" s="25" t="s">
        <v>61</v>
      </c>
      <c r="B43" s="26" t="s">
        <v>40</v>
      </c>
      <c r="C43" s="27">
        <f>'Contract Cost Sheet'!$C$5</f>
        <v>415</v>
      </c>
      <c r="D43" s="18">
        <f>IF(OR(E36&gt;=1,F36&gt;=1),0,B38)</f>
        <v>0</v>
      </c>
      <c r="E43" s="27">
        <f t="shared" si="2"/>
        <v>0</v>
      </c>
      <c r="F43" s="29"/>
    </row>
    <row r="44" spans="1:10" x14ac:dyDescent="0.3">
      <c r="A44" s="25" t="s">
        <v>62</v>
      </c>
      <c r="B44" s="26" t="s">
        <v>41</v>
      </c>
      <c r="C44" s="27">
        <f>'Contract Cost Sheet'!$C$6</f>
        <v>4850</v>
      </c>
      <c r="D44" s="18">
        <f>IF(B38="X",0,B37)</f>
        <v>0</v>
      </c>
      <c r="E44" s="27">
        <f t="shared" si="2"/>
        <v>0</v>
      </c>
      <c r="F44" s="29"/>
    </row>
    <row r="45" spans="1:10" x14ac:dyDescent="0.3">
      <c r="A45" s="25" t="s">
        <v>63</v>
      </c>
      <c r="B45" s="26" t="s">
        <v>42</v>
      </c>
      <c r="C45" s="27">
        <f>'Contract Cost Sheet'!$C$7</f>
        <v>4450</v>
      </c>
      <c r="D45" s="18">
        <f>IF(B38="X",0,B36)</f>
        <v>1</v>
      </c>
      <c r="E45" s="27">
        <f t="shared" si="2"/>
        <v>4450</v>
      </c>
      <c r="F45" s="29"/>
    </row>
    <row r="46" spans="1:10" x14ac:dyDescent="0.3">
      <c r="A46" s="25" t="s">
        <v>64</v>
      </c>
      <c r="B46" s="26" t="s">
        <v>43</v>
      </c>
      <c r="C46" s="27">
        <f>'Contract Cost Sheet'!$C$9</f>
        <v>215</v>
      </c>
      <c r="D46" s="18">
        <f>IF(B38="X",0,B38)</f>
        <v>1</v>
      </c>
      <c r="E46" s="27">
        <f>C46*D46</f>
        <v>215</v>
      </c>
      <c r="F46" s="29"/>
    </row>
    <row r="47" spans="1:10" x14ac:dyDescent="0.3">
      <c r="A47" s="25" t="s">
        <v>65</v>
      </c>
      <c r="B47" s="26" t="s">
        <v>52</v>
      </c>
      <c r="C47" s="27">
        <f>'Contract Cost Sheet'!$C$10</f>
        <v>190</v>
      </c>
      <c r="D47" s="18">
        <f>IF(B38="X",0,B38)</f>
        <v>1</v>
      </c>
      <c r="E47" s="27">
        <f>C47*D47</f>
        <v>190</v>
      </c>
      <c r="F47" s="29"/>
    </row>
    <row r="48" spans="1:10" x14ac:dyDescent="0.3">
      <c r="A48" s="25" t="s">
        <v>66</v>
      </c>
      <c r="B48" s="26" t="s">
        <v>44</v>
      </c>
      <c r="C48" s="27">
        <f>'Contract Cost Sheet'!$C$11</f>
        <v>365</v>
      </c>
      <c r="D48" s="18">
        <f>IF(B38="X",0,(IF(C36=80,B36,0)+IF(C37=80,B37,0)))</f>
        <v>0</v>
      </c>
      <c r="E48" s="27">
        <f>C48*D48</f>
        <v>0</v>
      </c>
      <c r="F48" s="29"/>
    </row>
    <row r="49" spans="1:10" x14ac:dyDescent="0.3">
      <c r="A49" s="25" t="s">
        <v>67</v>
      </c>
      <c r="B49" s="26" t="s">
        <v>45</v>
      </c>
      <c r="C49" s="27">
        <f>'Contract Cost Sheet'!$C$12</f>
        <v>1250</v>
      </c>
      <c r="D49" s="18">
        <f>IF(B38="X",0,IF(B38&gt;=1,1,0))</f>
        <v>1</v>
      </c>
      <c r="E49" s="27">
        <f>C49*D49</f>
        <v>1250</v>
      </c>
      <c r="F49" s="29"/>
    </row>
    <row r="50" spans="1:10" x14ac:dyDescent="0.3">
      <c r="A50" s="25" t="s">
        <v>1</v>
      </c>
      <c r="B50" s="26" t="s">
        <v>46</v>
      </c>
      <c r="C50" s="27">
        <f>'Contract Cost Sheet'!$C$19</f>
        <v>165</v>
      </c>
      <c r="D50" s="18">
        <f>IF(B38="X",0,(IF(C36=20,B36,0)+IF(C37=20,B37,0)))</f>
        <v>0</v>
      </c>
      <c r="E50" s="27">
        <f>C50*D50</f>
        <v>0</v>
      </c>
      <c r="F50" s="29"/>
    </row>
    <row r="51" spans="1:10" x14ac:dyDescent="0.3">
      <c r="A51" s="25" t="s">
        <v>68</v>
      </c>
      <c r="B51" s="26" t="s">
        <v>47</v>
      </c>
      <c r="C51" s="27">
        <f>'Contract Cost Sheet'!$C$20</f>
        <v>135</v>
      </c>
      <c r="D51" s="18">
        <f>IF(B38="X",0,(IF(C36=6,B36,0)+IF(C37=6,B37,0)))</f>
        <v>1</v>
      </c>
      <c r="E51" s="27">
        <f t="shared" ref="E51:E57" si="3">C51*D51</f>
        <v>135</v>
      </c>
      <c r="F51" s="29"/>
    </row>
    <row r="52" spans="1:10" x14ac:dyDescent="0.3">
      <c r="A52" s="25" t="s">
        <v>2</v>
      </c>
      <c r="B52" s="26" t="s">
        <v>48</v>
      </c>
      <c r="C52" s="27">
        <f>'Contract Cost Sheet'!$C$24</f>
        <v>135</v>
      </c>
      <c r="D52" s="18">
        <f>IF(OR(E36&gt;0,F36&gt;0),E36+F36,0)</f>
        <v>1</v>
      </c>
      <c r="E52" s="27">
        <f t="shared" si="3"/>
        <v>135</v>
      </c>
      <c r="F52" s="29"/>
    </row>
    <row r="53" spans="1:10" x14ac:dyDescent="0.3">
      <c r="A53" s="25" t="s">
        <v>86</v>
      </c>
      <c r="B53" s="26" t="s">
        <v>87</v>
      </c>
      <c r="C53" s="27">
        <f>'Contract Cost Sheet'!$C$30</f>
        <v>4950</v>
      </c>
      <c r="D53" s="18">
        <f>E36</f>
        <v>1</v>
      </c>
      <c r="E53" s="27">
        <f t="shared" si="3"/>
        <v>4950</v>
      </c>
      <c r="F53" s="29"/>
    </row>
    <row r="54" spans="1:10" x14ac:dyDescent="0.3">
      <c r="A54" s="25" t="s">
        <v>89</v>
      </c>
      <c r="B54" s="26" t="s">
        <v>88</v>
      </c>
      <c r="C54" s="27">
        <f>'Contract Cost Sheet'!$C$31</f>
        <v>5750</v>
      </c>
      <c r="D54" s="18">
        <f>F36</f>
        <v>0</v>
      </c>
      <c r="E54" s="27">
        <f t="shared" si="3"/>
        <v>0</v>
      </c>
      <c r="F54" s="29"/>
    </row>
    <row r="55" spans="1:10" x14ac:dyDescent="0.3">
      <c r="A55" s="25" t="s">
        <v>90</v>
      </c>
      <c r="B55" s="26" t="s">
        <v>81</v>
      </c>
      <c r="C55" s="27">
        <f>'Contract Cost Sheet'!$C$32</f>
        <v>245</v>
      </c>
      <c r="D55" s="18">
        <f>IF(AND(H36=0,OR(E36&gt;0,F36&gt;0)),B38,0)</f>
        <v>1</v>
      </c>
      <c r="E55" s="27">
        <f t="shared" si="3"/>
        <v>245</v>
      </c>
      <c r="F55" s="29"/>
    </row>
    <row r="56" spans="1:10" x14ac:dyDescent="0.3">
      <c r="A56" s="25" t="s">
        <v>91</v>
      </c>
      <c r="B56" s="26" t="s">
        <v>92</v>
      </c>
      <c r="C56" s="27">
        <f>'Contract Cost Sheet'!$C$33</f>
        <v>9950</v>
      </c>
      <c r="D56" s="18">
        <f>H36</f>
        <v>0</v>
      </c>
      <c r="E56" s="27">
        <f t="shared" si="3"/>
        <v>0</v>
      </c>
      <c r="F56" s="29"/>
    </row>
    <row r="57" spans="1:10" x14ac:dyDescent="0.3">
      <c r="A57" s="25" t="s">
        <v>93</v>
      </c>
      <c r="B57" s="26" t="s">
        <v>94</v>
      </c>
      <c r="C57" s="27">
        <f>'Contract Cost Sheet'!$C$35</f>
        <v>245</v>
      </c>
      <c r="D57" s="18">
        <f>IF(H36=0,0,1)</f>
        <v>0</v>
      </c>
      <c r="E57" s="27">
        <f t="shared" si="3"/>
        <v>0</v>
      </c>
      <c r="F57" s="29"/>
    </row>
    <row r="58" spans="1:10" x14ac:dyDescent="0.3">
      <c r="A58" s="46" t="s">
        <v>95</v>
      </c>
      <c r="B58" s="47" t="s">
        <v>96</v>
      </c>
      <c r="C58" s="48">
        <f>'Contract Cost Sheet'!$C$36</f>
        <v>625</v>
      </c>
      <c r="D58" s="49">
        <f>IF(H36=0,0,1)</f>
        <v>0</v>
      </c>
      <c r="E58" s="48">
        <f>C58*D58</f>
        <v>0</v>
      </c>
      <c r="F58" s="50"/>
    </row>
    <row r="59" spans="1:10" ht="15" thickBot="1" x14ac:dyDescent="0.35">
      <c r="A59" s="30"/>
      <c r="B59" s="31"/>
      <c r="C59" s="31"/>
      <c r="D59" s="31" t="s">
        <v>0</v>
      </c>
      <c r="E59" s="32">
        <f>SUM(E40:E58)</f>
        <v>11570</v>
      </c>
      <c r="F59" s="33"/>
    </row>
    <row r="60" spans="1:10" x14ac:dyDescent="0.3">
      <c r="A60" s="3"/>
    </row>
    <row r="61" spans="1:10" x14ac:dyDescent="0.3">
      <c r="A61" s="3" t="s">
        <v>8</v>
      </c>
    </row>
    <row r="62" spans="1:10" x14ac:dyDescent="0.3">
      <c r="A62" s="16" t="s">
        <v>109</v>
      </c>
      <c r="B62" s="5" t="s">
        <v>51</v>
      </c>
      <c r="C62" s="5" t="s">
        <v>6</v>
      </c>
      <c r="D62" s="62" t="s">
        <v>103</v>
      </c>
      <c r="E62" s="5" t="s">
        <v>97</v>
      </c>
      <c r="F62" s="54" t="s">
        <v>98</v>
      </c>
      <c r="G62" s="43" t="s">
        <v>100</v>
      </c>
      <c r="H62" s="5" t="s">
        <v>101</v>
      </c>
    </row>
    <row r="63" spans="1:10" x14ac:dyDescent="0.3">
      <c r="A63" s="7" t="s">
        <v>75</v>
      </c>
      <c r="B63" s="15">
        <v>1</v>
      </c>
      <c r="C63" s="15">
        <v>6</v>
      </c>
      <c r="D63" s="59" t="s">
        <v>106</v>
      </c>
      <c r="E63" s="61">
        <v>0</v>
      </c>
      <c r="F63" s="61">
        <v>1</v>
      </c>
      <c r="G63" s="55" t="s">
        <v>102</v>
      </c>
      <c r="H63" s="18">
        <f>IF(G63="No", 0, 1)</f>
        <v>0</v>
      </c>
      <c r="I63" s="12">
        <f>E86</f>
        <v>12370</v>
      </c>
    </row>
    <row r="64" spans="1:10" x14ac:dyDescent="0.3">
      <c r="A64" s="7" t="s">
        <v>76</v>
      </c>
      <c r="B64" s="15">
        <v>0</v>
      </c>
      <c r="C64" s="15">
        <v>6</v>
      </c>
      <c r="D64" s="6"/>
      <c r="E64" s="42"/>
      <c r="F64" s="42"/>
      <c r="G64" s="44"/>
      <c r="H64" s="10"/>
      <c r="I64" s="52"/>
      <c r="J64" s="53"/>
    </row>
    <row r="65" spans="1:10" x14ac:dyDescent="0.3">
      <c r="A65" s="7" t="s">
        <v>3</v>
      </c>
      <c r="B65" s="56">
        <f>IF(H63=1,"X",SUM(B63:B64))</f>
        <v>1</v>
      </c>
      <c r="J65">
        <f>B65</f>
        <v>1</v>
      </c>
    </row>
    <row r="66" spans="1:10" ht="15" thickBot="1" x14ac:dyDescent="0.35">
      <c r="A66" s="3"/>
    </row>
    <row r="67" spans="1:10" x14ac:dyDescent="0.3">
      <c r="A67" s="20" t="s">
        <v>58</v>
      </c>
      <c r="B67" s="21" t="s">
        <v>37</v>
      </c>
      <c r="C67" s="22">
        <f>'Contract Cost Sheet'!$C$2</f>
        <v>3000</v>
      </c>
      <c r="D67" s="23">
        <f>IF(OR(E63=1,F63=1),0,IF(OR(B65="X",B65&lt;=4),0,1))</f>
        <v>0</v>
      </c>
      <c r="E67" s="22">
        <f>C67*D67</f>
        <v>0</v>
      </c>
      <c r="F67" s="24"/>
    </row>
    <row r="68" spans="1:10" x14ac:dyDescent="0.3">
      <c r="A68" s="25" t="s">
        <v>59</v>
      </c>
      <c r="B68" s="26" t="s">
        <v>38</v>
      </c>
      <c r="C68" s="27">
        <f>'Contract Cost Sheet'!$C$3</f>
        <v>2250</v>
      </c>
      <c r="D68" s="18">
        <f>IF(OR(E63=1,F63=1),0,IF(OR(B65="X",B65&lt;=2,B65&gt;4),0,1))</f>
        <v>0</v>
      </c>
      <c r="E68" s="27">
        <f t="shared" ref="E68:E72" si="4">C68*D68</f>
        <v>0</v>
      </c>
      <c r="F68" s="29"/>
    </row>
    <row r="69" spans="1:10" x14ac:dyDescent="0.3">
      <c r="A69" s="25" t="s">
        <v>60</v>
      </c>
      <c r="B69" s="26" t="s">
        <v>39</v>
      </c>
      <c r="C69" s="27">
        <f>'Contract Cost Sheet'!$C$4</f>
        <v>1550</v>
      </c>
      <c r="D69" s="18">
        <f>IF(OR(E63=1,F63=1),0,IF(OR(B65="X",B65&gt;2,B65=0),0,1))</f>
        <v>0</v>
      </c>
      <c r="E69" s="27">
        <f t="shared" si="4"/>
        <v>0</v>
      </c>
      <c r="F69" s="29"/>
    </row>
    <row r="70" spans="1:10" x14ac:dyDescent="0.3">
      <c r="A70" s="25" t="s">
        <v>61</v>
      </c>
      <c r="B70" s="26" t="s">
        <v>40</v>
      </c>
      <c r="C70" s="27">
        <f>'Contract Cost Sheet'!$C$5</f>
        <v>415</v>
      </c>
      <c r="D70" s="18">
        <f>IF(OR(E63&gt;=1,F63&gt;=1),0,B65)</f>
        <v>0</v>
      </c>
      <c r="E70" s="27">
        <f t="shared" si="4"/>
        <v>0</v>
      </c>
      <c r="F70" s="29"/>
    </row>
    <row r="71" spans="1:10" x14ac:dyDescent="0.3">
      <c r="A71" s="25" t="s">
        <v>62</v>
      </c>
      <c r="B71" s="26" t="s">
        <v>41</v>
      </c>
      <c r="C71" s="27">
        <f>'Contract Cost Sheet'!$C$6</f>
        <v>4850</v>
      </c>
      <c r="D71" s="18">
        <f>IF(B65="X",0,B64)</f>
        <v>0</v>
      </c>
      <c r="E71" s="27">
        <f t="shared" si="4"/>
        <v>0</v>
      </c>
      <c r="F71" s="29"/>
    </row>
    <row r="72" spans="1:10" x14ac:dyDescent="0.3">
      <c r="A72" s="25" t="s">
        <v>63</v>
      </c>
      <c r="B72" s="26" t="s">
        <v>42</v>
      </c>
      <c r="C72" s="27">
        <f>'Contract Cost Sheet'!$C$7</f>
        <v>4450</v>
      </c>
      <c r="D72" s="18">
        <f>IF(B65="X",0,B63)</f>
        <v>1</v>
      </c>
      <c r="E72" s="27">
        <f t="shared" si="4"/>
        <v>4450</v>
      </c>
      <c r="F72" s="29"/>
    </row>
    <row r="73" spans="1:10" x14ac:dyDescent="0.3">
      <c r="A73" s="25" t="s">
        <v>64</v>
      </c>
      <c r="B73" s="26" t="s">
        <v>43</v>
      </c>
      <c r="C73" s="27">
        <f>'Contract Cost Sheet'!$C$9</f>
        <v>215</v>
      </c>
      <c r="D73" s="18">
        <f>IF(B65="X",0,B65)</f>
        <v>1</v>
      </c>
      <c r="E73" s="27">
        <f>C73*D73</f>
        <v>215</v>
      </c>
      <c r="F73" s="29"/>
    </row>
    <row r="74" spans="1:10" x14ac:dyDescent="0.3">
      <c r="A74" s="25" t="s">
        <v>65</v>
      </c>
      <c r="B74" s="26" t="s">
        <v>52</v>
      </c>
      <c r="C74" s="27">
        <f>'Contract Cost Sheet'!$C$10</f>
        <v>190</v>
      </c>
      <c r="D74" s="18">
        <f>IF(B65="X",0,B65)</f>
        <v>1</v>
      </c>
      <c r="E74" s="27">
        <f>C74*D74</f>
        <v>190</v>
      </c>
      <c r="F74" s="29"/>
    </row>
    <row r="75" spans="1:10" x14ac:dyDescent="0.3">
      <c r="A75" s="25" t="s">
        <v>66</v>
      </c>
      <c r="B75" s="26" t="s">
        <v>44</v>
      </c>
      <c r="C75" s="27">
        <f>'Contract Cost Sheet'!$C$11</f>
        <v>365</v>
      </c>
      <c r="D75" s="18">
        <f>IF(B65="X",0,(IF(C63=80,B63,0)+IF(C64=80,B64,0)))</f>
        <v>0</v>
      </c>
      <c r="E75" s="27">
        <f>C75*D75</f>
        <v>0</v>
      </c>
      <c r="F75" s="29"/>
    </row>
    <row r="76" spans="1:10" x14ac:dyDescent="0.3">
      <c r="A76" s="25" t="s">
        <v>67</v>
      </c>
      <c r="B76" s="26" t="s">
        <v>45</v>
      </c>
      <c r="C76" s="27">
        <f>'Contract Cost Sheet'!$C$12</f>
        <v>1250</v>
      </c>
      <c r="D76" s="18">
        <f>IF(B65="X",0,IF(B65&gt;=1,1,0))</f>
        <v>1</v>
      </c>
      <c r="E76" s="27">
        <f>C76*D76</f>
        <v>1250</v>
      </c>
      <c r="F76" s="29"/>
    </row>
    <row r="77" spans="1:10" x14ac:dyDescent="0.3">
      <c r="A77" s="25" t="s">
        <v>1</v>
      </c>
      <c r="B77" s="26" t="s">
        <v>46</v>
      </c>
      <c r="C77" s="27">
        <f>'Contract Cost Sheet'!$C$19</f>
        <v>165</v>
      </c>
      <c r="D77" s="18">
        <f>IF(B65="X",0,(IF(C63=20,B63,0)+IF(C64=20,B64,0)))</f>
        <v>0</v>
      </c>
      <c r="E77" s="27">
        <f>C77*D77</f>
        <v>0</v>
      </c>
      <c r="F77" s="29"/>
    </row>
    <row r="78" spans="1:10" x14ac:dyDescent="0.3">
      <c r="A78" s="25" t="s">
        <v>68</v>
      </c>
      <c r="B78" s="26" t="s">
        <v>47</v>
      </c>
      <c r="C78" s="27">
        <f>'Contract Cost Sheet'!$C$20</f>
        <v>135</v>
      </c>
      <c r="D78" s="18">
        <f>IF(B65="X",0,(IF(C63=6,B63,0)+IF(C64=6,B64,0)))</f>
        <v>1</v>
      </c>
      <c r="E78" s="27">
        <f t="shared" ref="E78:E84" si="5">C78*D78</f>
        <v>135</v>
      </c>
      <c r="F78" s="29"/>
    </row>
    <row r="79" spans="1:10" x14ac:dyDescent="0.3">
      <c r="A79" s="25" t="s">
        <v>2</v>
      </c>
      <c r="B79" s="26" t="s">
        <v>48</v>
      </c>
      <c r="C79" s="27">
        <f>'Contract Cost Sheet'!$C$24</f>
        <v>135</v>
      </c>
      <c r="D79" s="18">
        <f>IF(OR(E63&gt;0,F63&gt;0),E63+F63,0)</f>
        <v>1</v>
      </c>
      <c r="E79" s="27">
        <f t="shared" si="5"/>
        <v>135</v>
      </c>
      <c r="F79" s="29"/>
    </row>
    <row r="80" spans="1:10" x14ac:dyDescent="0.3">
      <c r="A80" s="25" t="s">
        <v>86</v>
      </c>
      <c r="B80" s="26" t="s">
        <v>87</v>
      </c>
      <c r="C80" s="27">
        <f>'Contract Cost Sheet'!$C$30</f>
        <v>4950</v>
      </c>
      <c r="D80" s="18">
        <f>E63</f>
        <v>0</v>
      </c>
      <c r="E80" s="27">
        <f t="shared" si="5"/>
        <v>0</v>
      </c>
      <c r="F80" s="29"/>
    </row>
    <row r="81" spans="1:10" x14ac:dyDescent="0.3">
      <c r="A81" s="25" t="s">
        <v>89</v>
      </c>
      <c r="B81" s="26" t="s">
        <v>88</v>
      </c>
      <c r="C81" s="27">
        <f>'Contract Cost Sheet'!$C$31</f>
        <v>5750</v>
      </c>
      <c r="D81" s="18">
        <f>F63</f>
        <v>1</v>
      </c>
      <c r="E81" s="27">
        <f t="shared" si="5"/>
        <v>5750</v>
      </c>
      <c r="F81" s="29"/>
    </row>
    <row r="82" spans="1:10" x14ac:dyDescent="0.3">
      <c r="A82" s="25" t="s">
        <v>90</v>
      </c>
      <c r="B82" s="26" t="s">
        <v>81</v>
      </c>
      <c r="C82" s="27">
        <f>'Contract Cost Sheet'!$C$32</f>
        <v>245</v>
      </c>
      <c r="D82" s="18">
        <f>IF(AND(H63=0,OR(E63&gt;0,F63&gt;0)),B65,0)</f>
        <v>1</v>
      </c>
      <c r="E82" s="27">
        <f t="shared" si="5"/>
        <v>245</v>
      </c>
      <c r="F82" s="29"/>
    </row>
    <row r="83" spans="1:10" x14ac:dyDescent="0.3">
      <c r="A83" s="25" t="s">
        <v>91</v>
      </c>
      <c r="B83" s="26" t="s">
        <v>92</v>
      </c>
      <c r="C83" s="27">
        <f>'Contract Cost Sheet'!$C$33</f>
        <v>9950</v>
      </c>
      <c r="D83" s="18">
        <f>H63</f>
        <v>0</v>
      </c>
      <c r="E83" s="27">
        <f t="shared" si="5"/>
        <v>0</v>
      </c>
      <c r="F83" s="29"/>
    </row>
    <row r="84" spans="1:10" x14ac:dyDescent="0.3">
      <c r="A84" s="25" t="s">
        <v>93</v>
      </c>
      <c r="B84" s="26" t="s">
        <v>94</v>
      </c>
      <c r="C84" s="27">
        <f>'Contract Cost Sheet'!$C$35</f>
        <v>245</v>
      </c>
      <c r="D84" s="18">
        <f>IF(H63=0,0,1)</f>
        <v>0</v>
      </c>
      <c r="E84" s="27">
        <f t="shared" si="5"/>
        <v>0</v>
      </c>
      <c r="F84" s="29"/>
    </row>
    <row r="85" spans="1:10" x14ac:dyDescent="0.3">
      <c r="A85" s="46" t="s">
        <v>95</v>
      </c>
      <c r="B85" s="47" t="s">
        <v>96</v>
      </c>
      <c r="C85" s="48">
        <f>'Contract Cost Sheet'!$C$36</f>
        <v>625</v>
      </c>
      <c r="D85" s="49">
        <f>IF(H63=0,0,1)</f>
        <v>0</v>
      </c>
      <c r="E85" s="48">
        <f>C85*D85</f>
        <v>0</v>
      </c>
      <c r="F85" s="50"/>
    </row>
    <row r="86" spans="1:10" ht="15" thickBot="1" x14ac:dyDescent="0.35">
      <c r="A86" s="30"/>
      <c r="B86" s="31"/>
      <c r="C86" s="31"/>
      <c r="D86" s="31" t="s">
        <v>0</v>
      </c>
      <c r="E86" s="32">
        <f>SUM(E67:E85)</f>
        <v>12370</v>
      </c>
      <c r="F86" s="33"/>
    </row>
    <row r="87" spans="1:10" x14ac:dyDescent="0.3">
      <c r="A87" s="3"/>
    </row>
    <row r="88" spans="1:10" x14ac:dyDescent="0.3">
      <c r="A88" s="3" t="s">
        <v>8</v>
      </c>
    </row>
    <row r="89" spans="1:10" x14ac:dyDescent="0.3">
      <c r="A89" s="16" t="s">
        <v>69</v>
      </c>
      <c r="B89" s="5" t="s">
        <v>51</v>
      </c>
      <c r="C89" s="5" t="s">
        <v>6</v>
      </c>
      <c r="D89" s="62" t="s">
        <v>103</v>
      </c>
      <c r="E89" s="5" t="s">
        <v>97</v>
      </c>
      <c r="F89" s="54" t="s">
        <v>98</v>
      </c>
      <c r="G89" s="43" t="s">
        <v>100</v>
      </c>
      <c r="H89" s="5" t="s">
        <v>101</v>
      </c>
    </row>
    <row r="90" spans="1:10" x14ac:dyDescent="0.3">
      <c r="A90" s="7" t="s">
        <v>75</v>
      </c>
      <c r="B90" s="15">
        <v>2</v>
      </c>
      <c r="C90" s="15">
        <v>6</v>
      </c>
      <c r="D90" s="59" t="s">
        <v>104</v>
      </c>
      <c r="E90" s="61">
        <f>IF(D90="Arc Unit",IF(OR(B92="X",B92=1,B92=2),1,0),IF(H90=1,1,0))</f>
        <v>0</v>
      </c>
      <c r="F90" s="61">
        <f>IF(D90="Cards", 0, IF(OR(B92="X",B92=0,B92=1,B92=2),0,1))</f>
        <v>0</v>
      </c>
      <c r="G90" s="55" t="s">
        <v>102</v>
      </c>
      <c r="H90" s="18">
        <f>IF(G90="No", 0, 1)</f>
        <v>0</v>
      </c>
      <c r="I90" s="12">
        <f>E113</f>
        <v>13610</v>
      </c>
    </row>
    <row r="91" spans="1:10" x14ac:dyDescent="0.3">
      <c r="A91" s="7" t="s">
        <v>76</v>
      </c>
      <c r="B91" s="15">
        <v>0</v>
      </c>
      <c r="C91" s="15">
        <v>6</v>
      </c>
      <c r="D91" s="6"/>
      <c r="E91" s="42"/>
      <c r="F91" s="42"/>
      <c r="G91" s="44"/>
      <c r="H91" s="10"/>
      <c r="I91" s="52"/>
      <c r="J91" s="53"/>
    </row>
    <row r="92" spans="1:10" x14ac:dyDescent="0.3">
      <c r="A92" s="7" t="s">
        <v>3</v>
      </c>
      <c r="B92" s="56">
        <f>IF(H90=1,"X",SUM(B90:B91))</f>
        <v>2</v>
      </c>
      <c r="J92">
        <f>B92</f>
        <v>2</v>
      </c>
    </row>
    <row r="93" spans="1:10" ht="15" thickBot="1" x14ac:dyDescent="0.35">
      <c r="A93" s="3"/>
    </row>
    <row r="94" spans="1:10" x14ac:dyDescent="0.3">
      <c r="A94" s="20" t="s">
        <v>58</v>
      </c>
      <c r="B94" s="21" t="s">
        <v>37</v>
      </c>
      <c r="C94" s="22">
        <f>'Contract Cost Sheet'!$C$2</f>
        <v>3000</v>
      </c>
      <c r="D94" s="23">
        <f>IF(OR(E90=1,F90=1),0,IF(OR(B92="X",B92&lt;=4),0,1))</f>
        <v>0</v>
      </c>
      <c r="E94" s="22">
        <f>C94*D94</f>
        <v>0</v>
      </c>
      <c r="F94" s="24"/>
    </row>
    <row r="95" spans="1:10" x14ac:dyDescent="0.3">
      <c r="A95" s="25" t="s">
        <v>59</v>
      </c>
      <c r="B95" s="26" t="s">
        <v>38</v>
      </c>
      <c r="C95" s="27">
        <f>'Contract Cost Sheet'!$C$3</f>
        <v>2250</v>
      </c>
      <c r="D95" s="18">
        <f>IF(OR(E90=1,F90=1),0,IF(OR(B92="X",B92&lt;=2,B92&gt;4),0,1))</f>
        <v>0</v>
      </c>
      <c r="E95" s="27">
        <f t="shared" ref="E95:E99" si="6">C95*D95</f>
        <v>0</v>
      </c>
      <c r="F95" s="29"/>
    </row>
    <row r="96" spans="1:10" x14ac:dyDescent="0.3">
      <c r="A96" s="25" t="s">
        <v>60</v>
      </c>
      <c r="B96" s="26" t="s">
        <v>39</v>
      </c>
      <c r="C96" s="27">
        <f>'Contract Cost Sheet'!$C$4</f>
        <v>1550</v>
      </c>
      <c r="D96" s="18">
        <f>IF(OR(E90=1,F90=1),0,IF(OR(B92="X",B92&gt;2,B92=0),0,1))</f>
        <v>1</v>
      </c>
      <c r="E96" s="27">
        <f t="shared" si="6"/>
        <v>1550</v>
      </c>
      <c r="F96" s="29"/>
    </row>
    <row r="97" spans="1:6" x14ac:dyDescent="0.3">
      <c r="A97" s="25" t="s">
        <v>61</v>
      </c>
      <c r="B97" s="26" t="s">
        <v>40</v>
      </c>
      <c r="C97" s="27">
        <f>'Contract Cost Sheet'!$C$5</f>
        <v>415</v>
      </c>
      <c r="D97" s="18">
        <f>IF(OR(E90&gt;=1,F90&gt;=1),0,B92)</f>
        <v>2</v>
      </c>
      <c r="E97" s="27">
        <f t="shared" si="6"/>
        <v>830</v>
      </c>
      <c r="F97" s="29"/>
    </row>
    <row r="98" spans="1:6" x14ac:dyDescent="0.3">
      <c r="A98" s="25" t="s">
        <v>62</v>
      </c>
      <c r="B98" s="26" t="s">
        <v>41</v>
      </c>
      <c r="C98" s="27">
        <f>'Contract Cost Sheet'!$C$6</f>
        <v>4850</v>
      </c>
      <c r="D98" s="18">
        <f>IF(B92="X",0,B91)</f>
        <v>0</v>
      </c>
      <c r="E98" s="27">
        <f t="shared" si="6"/>
        <v>0</v>
      </c>
      <c r="F98" s="29"/>
    </row>
    <row r="99" spans="1:6" x14ac:dyDescent="0.3">
      <c r="A99" s="25" t="s">
        <v>63</v>
      </c>
      <c r="B99" s="26" t="s">
        <v>42</v>
      </c>
      <c r="C99" s="27">
        <f>'Contract Cost Sheet'!$C$7</f>
        <v>4450</v>
      </c>
      <c r="D99" s="18">
        <f>IF(B92="X",0,B90)</f>
        <v>2</v>
      </c>
      <c r="E99" s="27">
        <f t="shared" si="6"/>
        <v>8900</v>
      </c>
      <c r="F99" s="29"/>
    </row>
    <row r="100" spans="1:6" x14ac:dyDescent="0.3">
      <c r="A100" s="25" t="s">
        <v>64</v>
      </c>
      <c r="B100" s="26" t="s">
        <v>43</v>
      </c>
      <c r="C100" s="27">
        <f>'Contract Cost Sheet'!$C$9</f>
        <v>215</v>
      </c>
      <c r="D100" s="18">
        <f>IF(B92="X",0,B92)</f>
        <v>2</v>
      </c>
      <c r="E100" s="27">
        <f>C100*D100</f>
        <v>430</v>
      </c>
      <c r="F100" s="29"/>
    </row>
    <row r="101" spans="1:6" x14ac:dyDescent="0.3">
      <c r="A101" s="25" t="s">
        <v>65</v>
      </c>
      <c r="B101" s="26" t="s">
        <v>52</v>
      </c>
      <c r="C101" s="27">
        <f>'Contract Cost Sheet'!$C$10</f>
        <v>190</v>
      </c>
      <c r="D101" s="18">
        <f>IF(B92="X",0,B92)</f>
        <v>2</v>
      </c>
      <c r="E101" s="27">
        <f>C101*D101</f>
        <v>380</v>
      </c>
      <c r="F101" s="29"/>
    </row>
    <row r="102" spans="1:6" x14ac:dyDescent="0.3">
      <c r="A102" s="25" t="s">
        <v>66</v>
      </c>
      <c r="B102" s="26" t="s">
        <v>44</v>
      </c>
      <c r="C102" s="27">
        <f>'Contract Cost Sheet'!$C$11</f>
        <v>365</v>
      </c>
      <c r="D102" s="18">
        <f>IF(B92="X",0,(IF(C90=80,B90,0)+IF(C91=80,B91,0)))</f>
        <v>0</v>
      </c>
      <c r="E102" s="27">
        <f>C102*D102</f>
        <v>0</v>
      </c>
      <c r="F102" s="29"/>
    </row>
    <row r="103" spans="1:6" x14ac:dyDescent="0.3">
      <c r="A103" s="25" t="s">
        <v>67</v>
      </c>
      <c r="B103" s="26" t="s">
        <v>45</v>
      </c>
      <c r="C103" s="27">
        <f>'Contract Cost Sheet'!$C$12</f>
        <v>1250</v>
      </c>
      <c r="D103" s="18">
        <f>IF(B92="X",0,IF(B92&gt;=1,1,0))</f>
        <v>1</v>
      </c>
      <c r="E103" s="27">
        <f>C103*D103</f>
        <v>1250</v>
      </c>
      <c r="F103" s="29"/>
    </row>
    <row r="104" spans="1:6" x14ac:dyDescent="0.3">
      <c r="A104" s="25" t="s">
        <v>1</v>
      </c>
      <c r="B104" s="26" t="s">
        <v>46</v>
      </c>
      <c r="C104" s="27">
        <f>'Contract Cost Sheet'!$C$19</f>
        <v>165</v>
      </c>
      <c r="D104" s="18">
        <f>IF(B92="X",0,(IF(C90=20,B90,0)+IF(C91=20,B91,0)))</f>
        <v>0</v>
      </c>
      <c r="E104" s="27">
        <f>C104*D104</f>
        <v>0</v>
      </c>
      <c r="F104" s="29"/>
    </row>
    <row r="105" spans="1:6" x14ac:dyDescent="0.3">
      <c r="A105" s="25" t="s">
        <v>68</v>
      </c>
      <c r="B105" s="26" t="s">
        <v>47</v>
      </c>
      <c r="C105" s="27">
        <f>'Contract Cost Sheet'!$C$20</f>
        <v>135</v>
      </c>
      <c r="D105" s="18">
        <f>IF(B92="X",0,(IF(C90=6,B90,0)+IF(C91=6,B91,0)))</f>
        <v>2</v>
      </c>
      <c r="E105" s="27">
        <f t="shared" ref="E105:E111" si="7">C105*D105</f>
        <v>270</v>
      </c>
      <c r="F105" s="29"/>
    </row>
    <row r="106" spans="1:6" x14ac:dyDescent="0.3">
      <c r="A106" s="25" t="s">
        <v>2</v>
      </c>
      <c r="B106" s="26" t="s">
        <v>48</v>
      </c>
      <c r="C106" s="27">
        <f>'Contract Cost Sheet'!$C$24</f>
        <v>135</v>
      </c>
      <c r="D106" s="18">
        <f>IF(OR(E90&gt;0,F90&gt;0),E90+F90,0)</f>
        <v>0</v>
      </c>
      <c r="E106" s="27">
        <f t="shared" si="7"/>
        <v>0</v>
      </c>
      <c r="F106" s="29"/>
    </row>
    <row r="107" spans="1:6" x14ac:dyDescent="0.3">
      <c r="A107" s="25" t="s">
        <v>86</v>
      </c>
      <c r="B107" s="26" t="s">
        <v>87</v>
      </c>
      <c r="C107" s="27">
        <f>'Contract Cost Sheet'!$C$30</f>
        <v>4950</v>
      </c>
      <c r="D107" s="18">
        <f>E90</f>
        <v>0</v>
      </c>
      <c r="E107" s="27">
        <f t="shared" si="7"/>
        <v>0</v>
      </c>
      <c r="F107" s="29"/>
    </row>
    <row r="108" spans="1:6" x14ac:dyDescent="0.3">
      <c r="A108" s="25" t="s">
        <v>89</v>
      </c>
      <c r="B108" s="26" t="s">
        <v>88</v>
      </c>
      <c r="C108" s="27">
        <f>'Contract Cost Sheet'!$C$31</f>
        <v>5750</v>
      </c>
      <c r="D108" s="18">
        <f>F90</f>
        <v>0</v>
      </c>
      <c r="E108" s="27">
        <f t="shared" si="7"/>
        <v>0</v>
      </c>
      <c r="F108" s="29"/>
    </row>
    <row r="109" spans="1:6" x14ac:dyDescent="0.3">
      <c r="A109" s="25" t="s">
        <v>90</v>
      </c>
      <c r="B109" s="26" t="s">
        <v>81</v>
      </c>
      <c r="C109" s="27">
        <f>'Contract Cost Sheet'!$C$32</f>
        <v>245</v>
      </c>
      <c r="D109" s="18">
        <f>IF(AND(H90=0,OR(E90&gt;0,F90&gt;0)),B92,0)</f>
        <v>0</v>
      </c>
      <c r="E109" s="27">
        <f t="shared" si="7"/>
        <v>0</v>
      </c>
      <c r="F109" s="29"/>
    </row>
    <row r="110" spans="1:6" x14ac:dyDescent="0.3">
      <c r="A110" s="25" t="s">
        <v>91</v>
      </c>
      <c r="B110" s="26" t="s">
        <v>92</v>
      </c>
      <c r="C110" s="27">
        <f>'Contract Cost Sheet'!$C$33</f>
        <v>9950</v>
      </c>
      <c r="D110" s="18">
        <f>H90</f>
        <v>0</v>
      </c>
      <c r="E110" s="27">
        <f t="shared" si="7"/>
        <v>0</v>
      </c>
      <c r="F110" s="29"/>
    </row>
    <row r="111" spans="1:6" x14ac:dyDescent="0.3">
      <c r="A111" s="25" t="s">
        <v>93</v>
      </c>
      <c r="B111" s="26" t="s">
        <v>94</v>
      </c>
      <c r="C111" s="27">
        <f>'Contract Cost Sheet'!$C$35</f>
        <v>245</v>
      </c>
      <c r="D111" s="18">
        <f>IF(H90=0,0,1)</f>
        <v>0</v>
      </c>
      <c r="E111" s="27">
        <f t="shared" si="7"/>
        <v>0</v>
      </c>
      <c r="F111" s="29"/>
    </row>
    <row r="112" spans="1:6" x14ac:dyDescent="0.3">
      <c r="A112" s="46" t="s">
        <v>95</v>
      </c>
      <c r="B112" s="47" t="s">
        <v>96</v>
      </c>
      <c r="C112" s="48">
        <f>'Contract Cost Sheet'!$C$36</f>
        <v>625</v>
      </c>
      <c r="D112" s="49">
        <f>IF(H90=0,0,1)</f>
        <v>0</v>
      </c>
      <c r="E112" s="48">
        <f>C112*D112</f>
        <v>0</v>
      </c>
      <c r="F112" s="50"/>
    </row>
    <row r="113" spans="1:10" ht="15" thickBot="1" x14ac:dyDescent="0.35">
      <c r="A113" s="30"/>
      <c r="B113" s="31"/>
      <c r="C113" s="31"/>
      <c r="D113" s="31" t="s">
        <v>0</v>
      </c>
      <c r="E113" s="32">
        <f>SUM(E94:E112)</f>
        <v>13610</v>
      </c>
      <c r="F113" s="33"/>
    </row>
    <row r="114" spans="1:10" x14ac:dyDescent="0.3">
      <c r="A114" s="3"/>
    </row>
    <row r="115" spans="1:10" x14ac:dyDescent="0.3">
      <c r="A115" s="3" t="s">
        <v>8</v>
      </c>
    </row>
    <row r="116" spans="1:10" x14ac:dyDescent="0.3">
      <c r="A116" s="16" t="s">
        <v>110</v>
      </c>
      <c r="B116" s="5" t="s">
        <v>51</v>
      </c>
      <c r="C116" s="5" t="s">
        <v>6</v>
      </c>
      <c r="D116" s="62" t="s">
        <v>103</v>
      </c>
      <c r="E116" s="5" t="s">
        <v>97</v>
      </c>
      <c r="F116" s="54" t="s">
        <v>98</v>
      </c>
      <c r="G116" s="43" t="s">
        <v>100</v>
      </c>
      <c r="H116" s="5" t="s">
        <v>101</v>
      </c>
    </row>
    <row r="117" spans="1:10" x14ac:dyDescent="0.3">
      <c r="A117" s="7" t="s">
        <v>75</v>
      </c>
      <c r="B117" s="15">
        <v>2</v>
      </c>
      <c r="C117" s="15">
        <v>6</v>
      </c>
      <c r="D117" s="59" t="s">
        <v>106</v>
      </c>
      <c r="E117" s="61">
        <f>IF(D117="Arc Unit",IF(OR(B119="X",B119=1,B119=2),1,0),IF(H117=1,1,0))</f>
        <v>1</v>
      </c>
      <c r="F117" s="61">
        <f>IF(D117="Cards", 0, IF(OR(B119="X",B119=0,B119=1,B119=2),0,1))</f>
        <v>0</v>
      </c>
      <c r="G117" s="55" t="s">
        <v>102</v>
      </c>
      <c r="H117" s="18">
        <f>IF(G117="No", 0, 1)</f>
        <v>0</v>
      </c>
      <c r="I117" s="12">
        <f>E140</f>
        <v>16805</v>
      </c>
    </row>
    <row r="118" spans="1:10" x14ac:dyDescent="0.3">
      <c r="A118" s="7" t="s">
        <v>76</v>
      </c>
      <c r="B118" s="15">
        <v>0</v>
      </c>
      <c r="C118" s="15">
        <v>6</v>
      </c>
      <c r="D118" s="6"/>
      <c r="E118" s="42"/>
      <c r="F118" s="42"/>
      <c r="G118" s="44"/>
      <c r="H118" s="10"/>
      <c r="I118" s="52"/>
      <c r="J118" s="53"/>
    </row>
    <row r="119" spans="1:10" x14ac:dyDescent="0.3">
      <c r="A119" s="7" t="s">
        <v>3</v>
      </c>
      <c r="B119" s="56">
        <f>IF(H117=1,"X",SUM(B117:B118))</f>
        <v>2</v>
      </c>
      <c r="J119">
        <f>B119</f>
        <v>2</v>
      </c>
    </row>
    <row r="120" spans="1:10" ht="15" thickBot="1" x14ac:dyDescent="0.35">
      <c r="A120" s="3"/>
    </row>
    <row r="121" spans="1:10" x14ac:dyDescent="0.3">
      <c r="A121" s="20" t="s">
        <v>58</v>
      </c>
      <c r="B121" s="21" t="s">
        <v>37</v>
      </c>
      <c r="C121" s="22">
        <f>'Contract Cost Sheet'!$C$2</f>
        <v>3000</v>
      </c>
      <c r="D121" s="23">
        <f>IF(OR(E117=1,F117=1),0,IF(OR(B119="X",B119&lt;=4),0,1))</f>
        <v>0</v>
      </c>
      <c r="E121" s="22">
        <f>C121*D121</f>
        <v>0</v>
      </c>
      <c r="F121" s="24"/>
    </row>
    <row r="122" spans="1:10" x14ac:dyDescent="0.3">
      <c r="A122" s="25" t="s">
        <v>59</v>
      </c>
      <c r="B122" s="26" t="s">
        <v>38</v>
      </c>
      <c r="C122" s="27">
        <f>'Contract Cost Sheet'!$C$3</f>
        <v>2250</v>
      </c>
      <c r="D122" s="18">
        <f>IF(OR(E117=1,F117=1),0,IF(OR(B119="X",B119&lt;=2,B119&gt;4),0,1))</f>
        <v>0</v>
      </c>
      <c r="E122" s="27">
        <f t="shared" ref="E122:E126" si="8">C122*D122</f>
        <v>0</v>
      </c>
      <c r="F122" s="29"/>
    </row>
    <row r="123" spans="1:10" x14ac:dyDescent="0.3">
      <c r="A123" s="25" t="s">
        <v>60</v>
      </c>
      <c r="B123" s="26" t="s">
        <v>39</v>
      </c>
      <c r="C123" s="27">
        <f>'Contract Cost Sheet'!$C$4</f>
        <v>1550</v>
      </c>
      <c r="D123" s="18">
        <f>IF(OR(E117=1,F117=1),0,IF(OR(B119="X",B119&gt;2,B119=0),0,1))</f>
        <v>0</v>
      </c>
      <c r="E123" s="27">
        <f t="shared" si="8"/>
        <v>0</v>
      </c>
      <c r="F123" s="29"/>
    </row>
    <row r="124" spans="1:10" x14ac:dyDescent="0.3">
      <c r="A124" s="25" t="s">
        <v>61</v>
      </c>
      <c r="B124" s="26" t="s">
        <v>40</v>
      </c>
      <c r="C124" s="27">
        <f>'Contract Cost Sheet'!$C$5</f>
        <v>415</v>
      </c>
      <c r="D124" s="18">
        <f>IF(OR(E117&gt;=1,F117&gt;=1),0,B119)</f>
        <v>0</v>
      </c>
      <c r="E124" s="27">
        <f t="shared" si="8"/>
        <v>0</v>
      </c>
      <c r="F124" s="29"/>
    </row>
    <row r="125" spans="1:10" x14ac:dyDescent="0.3">
      <c r="A125" s="25" t="s">
        <v>62</v>
      </c>
      <c r="B125" s="26" t="s">
        <v>41</v>
      </c>
      <c r="C125" s="27">
        <f>'Contract Cost Sheet'!$C$6</f>
        <v>4850</v>
      </c>
      <c r="D125" s="18">
        <f>IF(B119="X",0,B118)</f>
        <v>0</v>
      </c>
      <c r="E125" s="27">
        <f t="shared" si="8"/>
        <v>0</v>
      </c>
      <c r="F125" s="29"/>
    </row>
    <row r="126" spans="1:10" x14ac:dyDescent="0.3">
      <c r="A126" s="25" t="s">
        <v>63</v>
      </c>
      <c r="B126" s="26" t="s">
        <v>42</v>
      </c>
      <c r="C126" s="27">
        <f>'Contract Cost Sheet'!$C$7</f>
        <v>4450</v>
      </c>
      <c r="D126" s="18">
        <f>IF(B119="X",0,B117)</f>
        <v>2</v>
      </c>
      <c r="E126" s="27">
        <f t="shared" si="8"/>
        <v>8900</v>
      </c>
      <c r="F126" s="29"/>
    </row>
    <row r="127" spans="1:10" x14ac:dyDescent="0.3">
      <c r="A127" s="25" t="s">
        <v>64</v>
      </c>
      <c r="B127" s="26" t="s">
        <v>43</v>
      </c>
      <c r="C127" s="27">
        <f>'Contract Cost Sheet'!$C$9</f>
        <v>215</v>
      </c>
      <c r="D127" s="18">
        <f>IF(B119="X",0,B119)</f>
        <v>2</v>
      </c>
      <c r="E127" s="27">
        <f>C127*D127</f>
        <v>430</v>
      </c>
      <c r="F127" s="29"/>
    </row>
    <row r="128" spans="1:10" x14ac:dyDescent="0.3">
      <c r="A128" s="25" t="s">
        <v>65</v>
      </c>
      <c r="B128" s="26" t="s">
        <v>52</v>
      </c>
      <c r="C128" s="27">
        <f>'Contract Cost Sheet'!$C$10</f>
        <v>190</v>
      </c>
      <c r="D128" s="18">
        <f>IF(B119="X",0,B119)</f>
        <v>2</v>
      </c>
      <c r="E128" s="27">
        <f>C128*D128</f>
        <v>380</v>
      </c>
      <c r="F128" s="29"/>
    </row>
    <row r="129" spans="1:9" x14ac:dyDescent="0.3">
      <c r="A129" s="25" t="s">
        <v>66</v>
      </c>
      <c r="B129" s="26" t="s">
        <v>44</v>
      </c>
      <c r="C129" s="27">
        <f>'Contract Cost Sheet'!$C$11</f>
        <v>365</v>
      </c>
      <c r="D129" s="18">
        <f>IF(B119="X",0,(IF(C117=80,B117,0)+IF(C118=80,B118,0)))</f>
        <v>0</v>
      </c>
      <c r="E129" s="27">
        <f>C129*D129</f>
        <v>0</v>
      </c>
      <c r="F129" s="29"/>
    </row>
    <row r="130" spans="1:9" x14ac:dyDescent="0.3">
      <c r="A130" s="25" t="s">
        <v>67</v>
      </c>
      <c r="B130" s="26" t="s">
        <v>45</v>
      </c>
      <c r="C130" s="27">
        <f>'Contract Cost Sheet'!$C$12</f>
        <v>1250</v>
      </c>
      <c r="D130" s="18">
        <f>IF(B119="X",0,IF(B119&gt;=1,1,0))</f>
        <v>1</v>
      </c>
      <c r="E130" s="27">
        <f>C130*D130</f>
        <v>1250</v>
      </c>
      <c r="F130" s="29"/>
    </row>
    <row r="131" spans="1:9" x14ac:dyDescent="0.3">
      <c r="A131" s="25" t="s">
        <v>1</v>
      </c>
      <c r="B131" s="26" t="s">
        <v>46</v>
      </c>
      <c r="C131" s="27">
        <f>'Contract Cost Sheet'!$C$19</f>
        <v>165</v>
      </c>
      <c r="D131" s="18">
        <f>IF(B119="X",0,(IF(C117=20,B117,0)+IF(C118=20,B118,0)))</f>
        <v>0</v>
      </c>
      <c r="E131" s="27">
        <f>C131*D131</f>
        <v>0</v>
      </c>
      <c r="F131" s="29"/>
    </row>
    <row r="132" spans="1:9" x14ac:dyDescent="0.3">
      <c r="A132" s="25" t="s">
        <v>68</v>
      </c>
      <c r="B132" s="26" t="s">
        <v>47</v>
      </c>
      <c r="C132" s="27">
        <f>'Contract Cost Sheet'!$C$20</f>
        <v>135</v>
      </c>
      <c r="D132" s="18">
        <f>IF(B119="X",0,(IF(C117=6,B117,0)+IF(C118=6,B118,0)))</f>
        <v>2</v>
      </c>
      <c r="E132" s="27">
        <f t="shared" ref="E132:E138" si="9">C132*D132</f>
        <v>270</v>
      </c>
      <c r="F132" s="29"/>
    </row>
    <row r="133" spans="1:9" x14ac:dyDescent="0.3">
      <c r="A133" s="25" t="s">
        <v>2</v>
      </c>
      <c r="B133" s="26" t="s">
        <v>48</v>
      </c>
      <c r="C133" s="27">
        <f>'Contract Cost Sheet'!$C$24</f>
        <v>135</v>
      </c>
      <c r="D133" s="18">
        <f>IF(OR(E117&gt;0,F117&gt;0),E117+F117,0)</f>
        <v>1</v>
      </c>
      <c r="E133" s="27">
        <f t="shared" si="9"/>
        <v>135</v>
      </c>
      <c r="F133" s="29"/>
    </row>
    <row r="134" spans="1:9" x14ac:dyDescent="0.3">
      <c r="A134" s="25" t="s">
        <v>86</v>
      </c>
      <c r="B134" s="26" t="s">
        <v>87</v>
      </c>
      <c r="C134" s="27">
        <f>'Contract Cost Sheet'!$C$30</f>
        <v>4950</v>
      </c>
      <c r="D134" s="18">
        <f>E117</f>
        <v>1</v>
      </c>
      <c r="E134" s="27">
        <f t="shared" si="9"/>
        <v>4950</v>
      </c>
      <c r="F134" s="29"/>
    </row>
    <row r="135" spans="1:9" x14ac:dyDescent="0.3">
      <c r="A135" s="25" t="s">
        <v>89</v>
      </c>
      <c r="B135" s="26" t="s">
        <v>88</v>
      </c>
      <c r="C135" s="27">
        <f>'Contract Cost Sheet'!$C$31</f>
        <v>5750</v>
      </c>
      <c r="D135" s="18">
        <f>F117</f>
        <v>0</v>
      </c>
      <c r="E135" s="27">
        <f t="shared" si="9"/>
        <v>0</v>
      </c>
      <c r="F135" s="29"/>
    </row>
    <row r="136" spans="1:9" x14ac:dyDescent="0.3">
      <c r="A136" s="25" t="s">
        <v>90</v>
      </c>
      <c r="B136" s="26" t="s">
        <v>81</v>
      </c>
      <c r="C136" s="27">
        <f>'Contract Cost Sheet'!$C$32</f>
        <v>245</v>
      </c>
      <c r="D136" s="18">
        <f>IF(AND(H117=0,OR(E117&gt;0,F117&gt;0)),B119,0)</f>
        <v>2</v>
      </c>
      <c r="E136" s="27">
        <f t="shared" si="9"/>
        <v>490</v>
      </c>
      <c r="F136" s="29"/>
    </row>
    <row r="137" spans="1:9" x14ac:dyDescent="0.3">
      <c r="A137" s="25" t="s">
        <v>91</v>
      </c>
      <c r="B137" s="26" t="s">
        <v>92</v>
      </c>
      <c r="C137" s="27">
        <f>'Contract Cost Sheet'!$C$33</f>
        <v>9950</v>
      </c>
      <c r="D137" s="18">
        <f>H117</f>
        <v>0</v>
      </c>
      <c r="E137" s="27">
        <f t="shared" si="9"/>
        <v>0</v>
      </c>
      <c r="F137" s="29"/>
    </row>
    <row r="138" spans="1:9" x14ac:dyDescent="0.3">
      <c r="A138" s="25" t="s">
        <v>93</v>
      </c>
      <c r="B138" s="26" t="s">
        <v>94</v>
      </c>
      <c r="C138" s="27">
        <f>'Contract Cost Sheet'!$C$35</f>
        <v>245</v>
      </c>
      <c r="D138" s="18">
        <f>IF(H117=0,0,1)</f>
        <v>0</v>
      </c>
      <c r="E138" s="27">
        <f t="shared" si="9"/>
        <v>0</v>
      </c>
      <c r="F138" s="29"/>
    </row>
    <row r="139" spans="1:9" x14ac:dyDescent="0.3">
      <c r="A139" s="46" t="s">
        <v>95</v>
      </c>
      <c r="B139" s="47" t="s">
        <v>96</v>
      </c>
      <c r="C139" s="48">
        <f>'Contract Cost Sheet'!$C$36</f>
        <v>625</v>
      </c>
      <c r="D139" s="49">
        <f>IF(H117=0,0,1)</f>
        <v>0</v>
      </c>
      <c r="E139" s="48">
        <f>C139*D139</f>
        <v>0</v>
      </c>
      <c r="F139" s="50"/>
    </row>
    <row r="140" spans="1:9" ht="15" thickBot="1" x14ac:dyDescent="0.35">
      <c r="A140" s="30"/>
      <c r="B140" s="31"/>
      <c r="C140" s="31"/>
      <c r="D140" s="31" t="s">
        <v>0</v>
      </c>
      <c r="E140" s="32">
        <f>SUM(E121:E139)</f>
        <v>16805</v>
      </c>
      <c r="F140" s="33"/>
    </row>
    <row r="141" spans="1:9" x14ac:dyDescent="0.3">
      <c r="A141" s="3"/>
    </row>
    <row r="142" spans="1:9" x14ac:dyDescent="0.3">
      <c r="A142" s="3" t="s">
        <v>8</v>
      </c>
    </row>
    <row r="143" spans="1:9" x14ac:dyDescent="0.3">
      <c r="A143" s="16" t="s">
        <v>111</v>
      </c>
      <c r="B143" s="5" t="s">
        <v>51</v>
      </c>
      <c r="C143" s="5" t="s">
        <v>6</v>
      </c>
      <c r="D143" s="62" t="s">
        <v>103</v>
      </c>
      <c r="E143" s="5" t="s">
        <v>97</v>
      </c>
      <c r="F143" s="54" t="s">
        <v>98</v>
      </c>
      <c r="G143" s="43" t="s">
        <v>100</v>
      </c>
      <c r="H143" s="5" t="s">
        <v>101</v>
      </c>
    </row>
    <row r="144" spans="1:9" x14ac:dyDescent="0.3">
      <c r="A144" s="7" t="s">
        <v>75</v>
      </c>
      <c r="B144" s="15">
        <v>2</v>
      </c>
      <c r="C144" s="15">
        <v>6</v>
      </c>
      <c r="D144" s="59" t="s">
        <v>106</v>
      </c>
      <c r="E144" s="61">
        <v>0</v>
      </c>
      <c r="F144" s="61">
        <v>1</v>
      </c>
      <c r="G144" s="55" t="s">
        <v>102</v>
      </c>
      <c r="H144" s="18">
        <f>IF(G144="No", 0, 1)</f>
        <v>0</v>
      </c>
      <c r="I144" s="12">
        <f>E167</f>
        <v>17605</v>
      </c>
    </row>
    <row r="145" spans="1:10" x14ac:dyDescent="0.3">
      <c r="A145" s="7" t="s">
        <v>76</v>
      </c>
      <c r="B145" s="15">
        <v>0</v>
      </c>
      <c r="C145" s="15">
        <v>6</v>
      </c>
      <c r="D145" s="6"/>
      <c r="E145" s="42"/>
      <c r="F145" s="42"/>
      <c r="G145" s="44"/>
      <c r="H145" s="10"/>
      <c r="I145" s="52"/>
      <c r="J145" s="53"/>
    </row>
    <row r="146" spans="1:10" x14ac:dyDescent="0.3">
      <c r="A146" s="7" t="s">
        <v>3</v>
      </c>
      <c r="B146" s="56">
        <f>IF(H144=1,"X",SUM(B144:B145))</f>
        <v>2</v>
      </c>
      <c r="J146">
        <f>B146</f>
        <v>2</v>
      </c>
    </row>
    <row r="147" spans="1:10" ht="15" thickBot="1" x14ac:dyDescent="0.35">
      <c r="A147" s="3"/>
    </row>
    <row r="148" spans="1:10" x14ac:dyDescent="0.3">
      <c r="A148" s="20" t="s">
        <v>58</v>
      </c>
      <c r="B148" s="21" t="s">
        <v>37</v>
      </c>
      <c r="C148" s="22">
        <f>'Contract Cost Sheet'!$C$2</f>
        <v>3000</v>
      </c>
      <c r="D148" s="23">
        <f>IF(OR(E144=1,F144=1),0,IF(OR(B146="X",B146&lt;=4),0,1))</f>
        <v>0</v>
      </c>
      <c r="E148" s="22">
        <f>C148*D148</f>
        <v>0</v>
      </c>
      <c r="F148" s="24"/>
    </row>
    <row r="149" spans="1:10" x14ac:dyDescent="0.3">
      <c r="A149" s="25" t="s">
        <v>59</v>
      </c>
      <c r="B149" s="26" t="s">
        <v>38</v>
      </c>
      <c r="C149" s="27">
        <f>'Contract Cost Sheet'!$C$3</f>
        <v>2250</v>
      </c>
      <c r="D149" s="18">
        <f>IF(OR(E144=1,F144=1),0,IF(OR(B146="X",B146&lt;=2,B146&gt;4),0,1))</f>
        <v>0</v>
      </c>
      <c r="E149" s="27">
        <f t="shared" ref="E149:E153" si="10">C149*D149</f>
        <v>0</v>
      </c>
      <c r="F149" s="29"/>
    </row>
    <row r="150" spans="1:10" x14ac:dyDescent="0.3">
      <c r="A150" s="25" t="s">
        <v>60</v>
      </c>
      <c r="B150" s="26" t="s">
        <v>39</v>
      </c>
      <c r="C150" s="27">
        <f>'Contract Cost Sheet'!$C$4</f>
        <v>1550</v>
      </c>
      <c r="D150" s="18">
        <f>IF(OR(E144=1,F144=1),0,IF(OR(B146="X",B146&gt;2,B146=0),0,1))</f>
        <v>0</v>
      </c>
      <c r="E150" s="27">
        <f t="shared" si="10"/>
        <v>0</v>
      </c>
      <c r="F150" s="29"/>
    </row>
    <row r="151" spans="1:10" x14ac:dyDescent="0.3">
      <c r="A151" s="25" t="s">
        <v>61</v>
      </c>
      <c r="B151" s="26" t="s">
        <v>40</v>
      </c>
      <c r="C151" s="27">
        <f>'Contract Cost Sheet'!$C$5</f>
        <v>415</v>
      </c>
      <c r="D151" s="18">
        <f>IF(OR(E144&gt;=1,F144&gt;=1),0,B146)</f>
        <v>0</v>
      </c>
      <c r="E151" s="27">
        <f t="shared" si="10"/>
        <v>0</v>
      </c>
      <c r="F151" s="29"/>
    </row>
    <row r="152" spans="1:10" x14ac:dyDescent="0.3">
      <c r="A152" s="25" t="s">
        <v>62</v>
      </c>
      <c r="B152" s="26" t="s">
        <v>41</v>
      </c>
      <c r="C152" s="27">
        <f>'Contract Cost Sheet'!$C$6</f>
        <v>4850</v>
      </c>
      <c r="D152" s="18">
        <f>IF(B146="X",0,B145)</f>
        <v>0</v>
      </c>
      <c r="E152" s="27">
        <f t="shared" si="10"/>
        <v>0</v>
      </c>
      <c r="F152" s="29"/>
    </row>
    <row r="153" spans="1:10" x14ac:dyDescent="0.3">
      <c r="A153" s="25" t="s">
        <v>63</v>
      </c>
      <c r="B153" s="26" t="s">
        <v>42</v>
      </c>
      <c r="C153" s="27">
        <f>'Contract Cost Sheet'!$C$7</f>
        <v>4450</v>
      </c>
      <c r="D153" s="18">
        <f>IF(B146="X",0,B144)</f>
        <v>2</v>
      </c>
      <c r="E153" s="27">
        <f t="shared" si="10"/>
        <v>8900</v>
      </c>
      <c r="F153" s="29"/>
    </row>
    <row r="154" spans="1:10" x14ac:dyDescent="0.3">
      <c r="A154" s="25" t="s">
        <v>64</v>
      </c>
      <c r="B154" s="26" t="s">
        <v>43</v>
      </c>
      <c r="C154" s="27">
        <f>'Contract Cost Sheet'!$C$9</f>
        <v>215</v>
      </c>
      <c r="D154" s="18">
        <f>IF(B146="X",0,B146)</f>
        <v>2</v>
      </c>
      <c r="E154" s="27">
        <f>C154*D154</f>
        <v>430</v>
      </c>
      <c r="F154" s="29"/>
    </row>
    <row r="155" spans="1:10" x14ac:dyDescent="0.3">
      <c r="A155" s="25" t="s">
        <v>65</v>
      </c>
      <c r="B155" s="26" t="s">
        <v>52</v>
      </c>
      <c r="C155" s="27">
        <f>'Contract Cost Sheet'!$C$10</f>
        <v>190</v>
      </c>
      <c r="D155" s="18">
        <f>IF(B146="X",0,B146)</f>
        <v>2</v>
      </c>
      <c r="E155" s="27">
        <f>C155*D155</f>
        <v>380</v>
      </c>
      <c r="F155" s="29"/>
    </row>
    <row r="156" spans="1:10" x14ac:dyDescent="0.3">
      <c r="A156" s="25" t="s">
        <v>66</v>
      </c>
      <c r="B156" s="26" t="s">
        <v>44</v>
      </c>
      <c r="C156" s="27">
        <f>'Contract Cost Sheet'!$C$11</f>
        <v>365</v>
      </c>
      <c r="D156" s="18">
        <f>IF(B146="X",0,(IF(C144=80,B144,0)+IF(C145=80,B145,0)))</f>
        <v>0</v>
      </c>
      <c r="E156" s="27">
        <f>C156*D156</f>
        <v>0</v>
      </c>
      <c r="F156" s="29"/>
    </row>
    <row r="157" spans="1:10" x14ac:dyDescent="0.3">
      <c r="A157" s="25" t="s">
        <v>67</v>
      </c>
      <c r="B157" s="26" t="s">
        <v>45</v>
      </c>
      <c r="C157" s="27">
        <f>'Contract Cost Sheet'!$C$12</f>
        <v>1250</v>
      </c>
      <c r="D157" s="18">
        <f>IF(B146="X",0,IF(B146&gt;=1,1,0))</f>
        <v>1</v>
      </c>
      <c r="E157" s="27">
        <f>C157*D157</f>
        <v>1250</v>
      </c>
      <c r="F157" s="29"/>
    </row>
    <row r="158" spans="1:10" x14ac:dyDescent="0.3">
      <c r="A158" s="25" t="s">
        <v>1</v>
      </c>
      <c r="B158" s="26" t="s">
        <v>46</v>
      </c>
      <c r="C158" s="27">
        <f>'Contract Cost Sheet'!$C$19</f>
        <v>165</v>
      </c>
      <c r="D158" s="18">
        <f>IF(B146="X",0,(IF(C144=20,B144,0)+IF(C145=20,B145,0)))</f>
        <v>0</v>
      </c>
      <c r="E158" s="27">
        <f>C158*D158</f>
        <v>0</v>
      </c>
      <c r="F158" s="29"/>
    </row>
    <row r="159" spans="1:10" x14ac:dyDescent="0.3">
      <c r="A159" s="25" t="s">
        <v>68</v>
      </c>
      <c r="B159" s="26" t="s">
        <v>47</v>
      </c>
      <c r="C159" s="27">
        <f>'Contract Cost Sheet'!$C$20</f>
        <v>135</v>
      </c>
      <c r="D159" s="18">
        <f>IF(B146="X",0,(IF(C144=6,B144,0)+IF(C145=6,B145,0)))</f>
        <v>2</v>
      </c>
      <c r="E159" s="27">
        <f t="shared" ref="E159:E165" si="11">C159*D159</f>
        <v>270</v>
      </c>
      <c r="F159" s="29"/>
    </row>
    <row r="160" spans="1:10" x14ac:dyDescent="0.3">
      <c r="A160" s="25" t="s">
        <v>2</v>
      </c>
      <c r="B160" s="26" t="s">
        <v>48</v>
      </c>
      <c r="C160" s="27">
        <f>'Contract Cost Sheet'!$C$24</f>
        <v>135</v>
      </c>
      <c r="D160" s="18">
        <f>IF(OR(E144&gt;0,F144&gt;0),E144+F144,0)</f>
        <v>1</v>
      </c>
      <c r="E160" s="27">
        <f t="shared" si="11"/>
        <v>135</v>
      </c>
      <c r="F160" s="29"/>
    </row>
    <row r="161" spans="1:10" x14ac:dyDescent="0.3">
      <c r="A161" s="25" t="s">
        <v>86</v>
      </c>
      <c r="B161" s="26" t="s">
        <v>87</v>
      </c>
      <c r="C161" s="27">
        <f>'Contract Cost Sheet'!$C$30</f>
        <v>4950</v>
      </c>
      <c r="D161" s="18">
        <f>E144</f>
        <v>0</v>
      </c>
      <c r="E161" s="27">
        <f t="shared" si="11"/>
        <v>0</v>
      </c>
      <c r="F161" s="29"/>
    </row>
    <row r="162" spans="1:10" x14ac:dyDescent="0.3">
      <c r="A162" s="25" t="s">
        <v>89</v>
      </c>
      <c r="B162" s="26" t="s">
        <v>88</v>
      </c>
      <c r="C162" s="27">
        <f>'Contract Cost Sheet'!$C$31</f>
        <v>5750</v>
      </c>
      <c r="D162" s="18">
        <f>F144</f>
        <v>1</v>
      </c>
      <c r="E162" s="27">
        <f t="shared" si="11"/>
        <v>5750</v>
      </c>
      <c r="F162" s="29"/>
    </row>
    <row r="163" spans="1:10" x14ac:dyDescent="0.3">
      <c r="A163" s="25" t="s">
        <v>90</v>
      </c>
      <c r="B163" s="26" t="s">
        <v>81</v>
      </c>
      <c r="C163" s="27">
        <f>'Contract Cost Sheet'!$C$32</f>
        <v>245</v>
      </c>
      <c r="D163" s="18">
        <f>IF(AND(H144=0,OR(E144&gt;0,F144&gt;0)),B146,0)</f>
        <v>2</v>
      </c>
      <c r="E163" s="27">
        <f t="shared" si="11"/>
        <v>490</v>
      </c>
      <c r="F163" s="29"/>
    </row>
    <row r="164" spans="1:10" x14ac:dyDescent="0.3">
      <c r="A164" s="25" t="s">
        <v>91</v>
      </c>
      <c r="B164" s="26" t="s">
        <v>92</v>
      </c>
      <c r="C164" s="27">
        <f>'Contract Cost Sheet'!$C$33</f>
        <v>9950</v>
      </c>
      <c r="D164" s="18">
        <f>H144</f>
        <v>0</v>
      </c>
      <c r="E164" s="27">
        <f t="shared" si="11"/>
        <v>0</v>
      </c>
      <c r="F164" s="29"/>
    </row>
    <row r="165" spans="1:10" x14ac:dyDescent="0.3">
      <c r="A165" s="25" t="s">
        <v>93</v>
      </c>
      <c r="B165" s="26" t="s">
        <v>94</v>
      </c>
      <c r="C165" s="27">
        <f>'Contract Cost Sheet'!$C$35</f>
        <v>245</v>
      </c>
      <c r="D165" s="18">
        <f>IF(H144=0,0,1)</f>
        <v>0</v>
      </c>
      <c r="E165" s="27">
        <f t="shared" si="11"/>
        <v>0</v>
      </c>
      <c r="F165" s="29"/>
    </row>
    <row r="166" spans="1:10" x14ac:dyDescent="0.3">
      <c r="A166" s="46" t="s">
        <v>95</v>
      </c>
      <c r="B166" s="47" t="s">
        <v>96</v>
      </c>
      <c r="C166" s="48">
        <f>'Contract Cost Sheet'!$C$36</f>
        <v>625</v>
      </c>
      <c r="D166" s="49">
        <f>IF(H144=0,0,1)</f>
        <v>0</v>
      </c>
      <c r="E166" s="48">
        <f>C166*D166</f>
        <v>0</v>
      </c>
      <c r="F166" s="50"/>
    </row>
    <row r="167" spans="1:10" ht="15" thickBot="1" x14ac:dyDescent="0.35">
      <c r="A167" s="30"/>
      <c r="B167" s="31"/>
      <c r="C167" s="31"/>
      <c r="D167" s="31" t="s">
        <v>0</v>
      </c>
      <c r="E167" s="32">
        <f>SUM(E148:E166)</f>
        <v>17605</v>
      </c>
      <c r="F167" s="33"/>
    </row>
    <row r="168" spans="1:10" x14ac:dyDescent="0.3">
      <c r="A168" s="3"/>
    </row>
    <row r="169" spans="1:10" x14ac:dyDescent="0.3">
      <c r="A169" s="3" t="s">
        <v>8</v>
      </c>
    </row>
    <row r="170" spans="1:10" x14ac:dyDescent="0.3">
      <c r="A170" s="16" t="s">
        <v>70</v>
      </c>
      <c r="B170" s="5" t="s">
        <v>51</v>
      </c>
      <c r="C170" s="5" t="s">
        <v>6</v>
      </c>
      <c r="D170" s="62" t="s">
        <v>103</v>
      </c>
      <c r="E170" s="5" t="s">
        <v>97</v>
      </c>
      <c r="F170" s="54" t="s">
        <v>98</v>
      </c>
      <c r="G170" s="43" t="s">
        <v>100</v>
      </c>
      <c r="H170" s="5" t="s">
        <v>101</v>
      </c>
    </row>
    <row r="171" spans="1:10" x14ac:dyDescent="0.3">
      <c r="A171" s="7" t="s">
        <v>75</v>
      </c>
      <c r="B171" s="15">
        <v>3</v>
      </c>
      <c r="C171" s="15">
        <v>6</v>
      </c>
      <c r="D171" s="59" t="s">
        <v>104</v>
      </c>
      <c r="E171" s="61">
        <f>IF(D171="Arc Unit",IF(OR(B173="X",B173=1,B173=2),1,0),IF(H171=1,1,0))</f>
        <v>0</v>
      </c>
      <c r="F171" s="61">
        <f>IF(D171="Cards", 0, IF(OR(B173="X",B173=0,B173=1,B173=2),0,1))</f>
        <v>0</v>
      </c>
      <c r="G171" s="55" t="s">
        <v>102</v>
      </c>
      <c r="H171" s="18">
        <f>IF(G171="No", 0, 1)</f>
        <v>0</v>
      </c>
      <c r="I171" s="12">
        <f>E194</f>
        <v>19715</v>
      </c>
    </row>
    <row r="172" spans="1:10" x14ac:dyDescent="0.3">
      <c r="A172" s="7" t="s">
        <v>76</v>
      </c>
      <c r="B172" s="15">
        <v>0</v>
      </c>
      <c r="C172" s="15">
        <v>6</v>
      </c>
      <c r="D172" s="6"/>
      <c r="E172" s="42"/>
      <c r="F172" s="42"/>
      <c r="G172" s="44"/>
      <c r="H172" s="10"/>
      <c r="I172" s="52"/>
      <c r="J172" s="53"/>
    </row>
    <row r="173" spans="1:10" x14ac:dyDescent="0.3">
      <c r="A173" s="7" t="s">
        <v>3</v>
      </c>
      <c r="B173" s="56">
        <f>IF(H171=1,"X",SUM(B171:B172))</f>
        <v>3</v>
      </c>
      <c r="J173">
        <f>B173</f>
        <v>3</v>
      </c>
    </row>
    <row r="174" spans="1:10" ht="15" thickBot="1" x14ac:dyDescent="0.35">
      <c r="A174" s="3"/>
    </row>
    <row r="175" spans="1:10" x14ac:dyDescent="0.3">
      <c r="A175" s="20" t="s">
        <v>58</v>
      </c>
      <c r="B175" s="21" t="s">
        <v>37</v>
      </c>
      <c r="C175" s="22">
        <f>'Contract Cost Sheet'!$C$2</f>
        <v>3000</v>
      </c>
      <c r="D175" s="23">
        <f>IF(OR(E171=1,F171=1),0,IF(OR(B173="X",B173&lt;=4),0,1))</f>
        <v>0</v>
      </c>
      <c r="E175" s="22">
        <f>C175*D175</f>
        <v>0</v>
      </c>
      <c r="F175" s="24"/>
    </row>
    <row r="176" spans="1:10" x14ac:dyDescent="0.3">
      <c r="A176" s="25" t="s">
        <v>59</v>
      </c>
      <c r="B176" s="26" t="s">
        <v>38</v>
      </c>
      <c r="C176" s="27">
        <f>'Contract Cost Sheet'!$C$3</f>
        <v>2250</v>
      </c>
      <c r="D176" s="18">
        <f>IF(OR(E171=1,F171=1),0,IF(OR(B173="X",B173&lt;=2,B173&gt;4),0,1))</f>
        <v>1</v>
      </c>
      <c r="E176" s="27">
        <f t="shared" ref="E176:E180" si="12">C176*D176</f>
        <v>2250</v>
      </c>
      <c r="F176" s="29"/>
    </row>
    <row r="177" spans="1:6" x14ac:dyDescent="0.3">
      <c r="A177" s="25" t="s">
        <v>60</v>
      </c>
      <c r="B177" s="26" t="s">
        <v>39</v>
      </c>
      <c r="C177" s="27">
        <f>'Contract Cost Sheet'!$C$4</f>
        <v>1550</v>
      </c>
      <c r="D177" s="18">
        <f>IF(OR(E171=1,F171=1),0,IF(OR(B173="X",B173&gt;2,B173=0),0,1))</f>
        <v>0</v>
      </c>
      <c r="E177" s="27">
        <f t="shared" si="12"/>
        <v>0</v>
      </c>
      <c r="F177" s="29"/>
    </row>
    <row r="178" spans="1:6" x14ac:dyDescent="0.3">
      <c r="A178" s="25" t="s">
        <v>61</v>
      </c>
      <c r="B178" s="26" t="s">
        <v>40</v>
      </c>
      <c r="C178" s="27">
        <f>'Contract Cost Sheet'!$C$5</f>
        <v>415</v>
      </c>
      <c r="D178" s="18">
        <f>IF(OR(E171&gt;=1,F171&gt;=1),0,B173)</f>
        <v>3</v>
      </c>
      <c r="E178" s="27">
        <f t="shared" si="12"/>
        <v>1245</v>
      </c>
      <c r="F178" s="29"/>
    </row>
    <row r="179" spans="1:6" x14ac:dyDescent="0.3">
      <c r="A179" s="25" t="s">
        <v>62</v>
      </c>
      <c r="B179" s="26" t="s">
        <v>41</v>
      </c>
      <c r="C179" s="27">
        <f>'Contract Cost Sheet'!$C$6</f>
        <v>4850</v>
      </c>
      <c r="D179" s="18">
        <f>IF(B173="X",0,B172)</f>
        <v>0</v>
      </c>
      <c r="E179" s="27">
        <f t="shared" si="12"/>
        <v>0</v>
      </c>
      <c r="F179" s="29"/>
    </row>
    <row r="180" spans="1:6" x14ac:dyDescent="0.3">
      <c r="A180" s="25" t="s">
        <v>63</v>
      </c>
      <c r="B180" s="26" t="s">
        <v>42</v>
      </c>
      <c r="C180" s="27">
        <f>'Contract Cost Sheet'!$C$7</f>
        <v>4450</v>
      </c>
      <c r="D180" s="18">
        <f>IF(B173="X",0,B171)</f>
        <v>3</v>
      </c>
      <c r="E180" s="27">
        <f t="shared" si="12"/>
        <v>13350</v>
      </c>
      <c r="F180" s="29"/>
    </row>
    <row r="181" spans="1:6" x14ac:dyDescent="0.3">
      <c r="A181" s="25" t="s">
        <v>64</v>
      </c>
      <c r="B181" s="26" t="s">
        <v>43</v>
      </c>
      <c r="C181" s="27">
        <f>'Contract Cost Sheet'!$C$9</f>
        <v>215</v>
      </c>
      <c r="D181" s="18">
        <f>IF(B173="X",0,B173)</f>
        <v>3</v>
      </c>
      <c r="E181" s="27">
        <f>C181*D181</f>
        <v>645</v>
      </c>
      <c r="F181" s="29"/>
    </row>
    <row r="182" spans="1:6" x14ac:dyDescent="0.3">
      <c r="A182" s="25" t="s">
        <v>65</v>
      </c>
      <c r="B182" s="26" t="s">
        <v>52</v>
      </c>
      <c r="C182" s="27">
        <f>'Contract Cost Sheet'!$C$10</f>
        <v>190</v>
      </c>
      <c r="D182" s="18">
        <f>IF(B173="X",0,B173)</f>
        <v>3</v>
      </c>
      <c r="E182" s="27">
        <f>C182*D182</f>
        <v>570</v>
      </c>
      <c r="F182" s="29"/>
    </row>
    <row r="183" spans="1:6" x14ac:dyDescent="0.3">
      <c r="A183" s="25" t="s">
        <v>66</v>
      </c>
      <c r="B183" s="26" t="s">
        <v>44</v>
      </c>
      <c r="C183" s="27">
        <f>'Contract Cost Sheet'!$C$11</f>
        <v>365</v>
      </c>
      <c r="D183" s="18">
        <f>IF(B173="X",0,(IF(C171=80,B171,0)+IF(C172=80,B172,0)))</f>
        <v>0</v>
      </c>
      <c r="E183" s="27">
        <f>C183*D183</f>
        <v>0</v>
      </c>
      <c r="F183" s="29"/>
    </row>
    <row r="184" spans="1:6" x14ac:dyDescent="0.3">
      <c r="A184" s="25" t="s">
        <v>67</v>
      </c>
      <c r="B184" s="26" t="s">
        <v>45</v>
      </c>
      <c r="C184" s="27">
        <f>'Contract Cost Sheet'!$C$12</f>
        <v>1250</v>
      </c>
      <c r="D184" s="18">
        <f>IF(B173="X",0,IF(B173&gt;=1,1,0))</f>
        <v>1</v>
      </c>
      <c r="E184" s="27">
        <f>C184*D184</f>
        <v>1250</v>
      </c>
      <c r="F184" s="29"/>
    </row>
    <row r="185" spans="1:6" x14ac:dyDescent="0.3">
      <c r="A185" s="25" t="s">
        <v>1</v>
      </c>
      <c r="B185" s="26" t="s">
        <v>46</v>
      </c>
      <c r="C185" s="27">
        <f>'Contract Cost Sheet'!$C$19</f>
        <v>165</v>
      </c>
      <c r="D185" s="18">
        <f>IF(B173="X",0,(IF(C171=20,B171,0)+IF(C172=20,B172,0)))</f>
        <v>0</v>
      </c>
      <c r="E185" s="27">
        <f>C185*D185</f>
        <v>0</v>
      </c>
      <c r="F185" s="29"/>
    </row>
    <row r="186" spans="1:6" x14ac:dyDescent="0.3">
      <c r="A186" s="25" t="s">
        <v>68</v>
      </c>
      <c r="B186" s="26" t="s">
        <v>47</v>
      </c>
      <c r="C186" s="27">
        <f>'Contract Cost Sheet'!$C$20</f>
        <v>135</v>
      </c>
      <c r="D186" s="18">
        <f>IF(B173="X",0,(IF(C171=6,B171,0)+IF(C172=6,B172,0)))</f>
        <v>3</v>
      </c>
      <c r="E186" s="27">
        <f t="shared" ref="E186:E192" si="13">C186*D186</f>
        <v>405</v>
      </c>
      <c r="F186" s="29"/>
    </row>
    <row r="187" spans="1:6" x14ac:dyDescent="0.3">
      <c r="A187" s="25" t="s">
        <v>2</v>
      </c>
      <c r="B187" s="26" t="s">
        <v>48</v>
      </c>
      <c r="C187" s="27">
        <f>'Contract Cost Sheet'!$C$24</f>
        <v>135</v>
      </c>
      <c r="D187" s="18">
        <f>IF(OR(E171&gt;0,F171&gt;0),E171+F171,0)</f>
        <v>0</v>
      </c>
      <c r="E187" s="27">
        <f t="shared" si="13"/>
        <v>0</v>
      </c>
      <c r="F187" s="29"/>
    </row>
    <row r="188" spans="1:6" x14ac:dyDescent="0.3">
      <c r="A188" s="25" t="s">
        <v>86</v>
      </c>
      <c r="B188" s="26" t="s">
        <v>87</v>
      </c>
      <c r="C188" s="27">
        <f>'Contract Cost Sheet'!$C$30</f>
        <v>4950</v>
      </c>
      <c r="D188" s="18">
        <f>E171</f>
        <v>0</v>
      </c>
      <c r="E188" s="27">
        <f t="shared" si="13"/>
        <v>0</v>
      </c>
      <c r="F188" s="29"/>
    </row>
    <row r="189" spans="1:6" x14ac:dyDescent="0.3">
      <c r="A189" s="25" t="s">
        <v>89</v>
      </c>
      <c r="B189" s="26" t="s">
        <v>88</v>
      </c>
      <c r="C189" s="27">
        <f>'Contract Cost Sheet'!$C$31</f>
        <v>5750</v>
      </c>
      <c r="D189" s="18">
        <f>F171</f>
        <v>0</v>
      </c>
      <c r="E189" s="27">
        <f t="shared" si="13"/>
        <v>0</v>
      </c>
      <c r="F189" s="29"/>
    </row>
    <row r="190" spans="1:6" x14ac:dyDescent="0.3">
      <c r="A190" s="25" t="s">
        <v>90</v>
      </c>
      <c r="B190" s="26" t="s">
        <v>81</v>
      </c>
      <c r="C190" s="27">
        <f>'Contract Cost Sheet'!$C$32</f>
        <v>245</v>
      </c>
      <c r="D190" s="18">
        <f>IF(AND(H171=0,OR(E171&gt;0,F171&gt;0)),B173,0)</f>
        <v>0</v>
      </c>
      <c r="E190" s="27">
        <f t="shared" si="13"/>
        <v>0</v>
      </c>
      <c r="F190" s="29"/>
    </row>
    <row r="191" spans="1:6" x14ac:dyDescent="0.3">
      <c r="A191" s="25" t="s">
        <v>91</v>
      </c>
      <c r="B191" s="26" t="s">
        <v>92</v>
      </c>
      <c r="C191" s="27">
        <f>'Contract Cost Sheet'!$C$33</f>
        <v>9950</v>
      </c>
      <c r="D191" s="18">
        <f>H171</f>
        <v>0</v>
      </c>
      <c r="E191" s="27">
        <f t="shared" si="13"/>
        <v>0</v>
      </c>
      <c r="F191" s="29"/>
    </row>
    <row r="192" spans="1:6" x14ac:dyDescent="0.3">
      <c r="A192" s="25" t="s">
        <v>93</v>
      </c>
      <c r="B192" s="26" t="s">
        <v>94</v>
      </c>
      <c r="C192" s="27">
        <f>'Contract Cost Sheet'!$C$35</f>
        <v>245</v>
      </c>
      <c r="D192" s="18">
        <f>IF(H171=0,0,1)</f>
        <v>0</v>
      </c>
      <c r="E192" s="27">
        <f t="shared" si="13"/>
        <v>0</v>
      </c>
      <c r="F192" s="29"/>
    </row>
    <row r="193" spans="1:10" x14ac:dyDescent="0.3">
      <c r="A193" s="46" t="s">
        <v>95</v>
      </c>
      <c r="B193" s="47" t="s">
        <v>96</v>
      </c>
      <c r="C193" s="48">
        <f>'Contract Cost Sheet'!$C$36</f>
        <v>625</v>
      </c>
      <c r="D193" s="49">
        <f>IF(H171=0,0,1)</f>
        <v>0</v>
      </c>
      <c r="E193" s="48">
        <f>C193*D193</f>
        <v>0</v>
      </c>
      <c r="F193" s="50"/>
    </row>
    <row r="194" spans="1:10" ht="15" thickBot="1" x14ac:dyDescent="0.35">
      <c r="A194" s="30"/>
      <c r="B194" s="31"/>
      <c r="C194" s="31"/>
      <c r="D194" s="31" t="s">
        <v>0</v>
      </c>
      <c r="E194" s="32">
        <f>SUM(E175:E193)</f>
        <v>19715</v>
      </c>
      <c r="F194" s="33"/>
    </row>
    <row r="195" spans="1:10" x14ac:dyDescent="0.3">
      <c r="A195" s="3"/>
    </row>
    <row r="196" spans="1:10" x14ac:dyDescent="0.3">
      <c r="A196" s="3" t="s">
        <v>8</v>
      </c>
    </row>
    <row r="197" spans="1:10" x14ac:dyDescent="0.3">
      <c r="A197" s="16" t="s">
        <v>112</v>
      </c>
      <c r="B197" s="5" t="s">
        <v>51</v>
      </c>
      <c r="C197" s="5" t="s">
        <v>6</v>
      </c>
      <c r="D197" s="62" t="s">
        <v>103</v>
      </c>
      <c r="E197" s="5" t="s">
        <v>97</v>
      </c>
      <c r="F197" s="54" t="s">
        <v>98</v>
      </c>
      <c r="G197" s="43" t="s">
        <v>100</v>
      </c>
      <c r="H197" s="5" t="s">
        <v>101</v>
      </c>
    </row>
    <row r="198" spans="1:10" x14ac:dyDescent="0.3">
      <c r="A198" s="7" t="s">
        <v>75</v>
      </c>
      <c r="B198" s="15">
        <v>3</v>
      </c>
      <c r="C198" s="15">
        <v>6</v>
      </c>
      <c r="D198" s="59" t="s">
        <v>106</v>
      </c>
      <c r="E198" s="61">
        <f>IF(D198="Arc Unit",IF(OR(B200="X",B200=1,B200=2),1,0),IF(H198=1,1,0))</f>
        <v>0</v>
      </c>
      <c r="F198" s="61">
        <f>IF(D198="Cards", 0, IF(OR(B200="X",B200=0,B200=1,B200=2),0,1))</f>
        <v>1</v>
      </c>
      <c r="G198" s="55" t="s">
        <v>102</v>
      </c>
      <c r="H198" s="18">
        <f>IF(G198="No", 0, 1)</f>
        <v>0</v>
      </c>
      <c r="I198" s="12">
        <f>E221</f>
        <v>22840</v>
      </c>
    </row>
    <row r="199" spans="1:10" x14ac:dyDescent="0.3">
      <c r="A199" s="7" t="s">
        <v>76</v>
      </c>
      <c r="B199" s="15">
        <v>0</v>
      </c>
      <c r="C199" s="15">
        <v>6</v>
      </c>
      <c r="D199" s="6"/>
      <c r="E199" s="42"/>
      <c r="F199" s="42"/>
      <c r="G199" s="44"/>
      <c r="H199" s="10"/>
      <c r="I199" s="52"/>
      <c r="J199" s="53"/>
    </row>
    <row r="200" spans="1:10" x14ac:dyDescent="0.3">
      <c r="A200" s="7" t="s">
        <v>3</v>
      </c>
      <c r="B200" s="56">
        <f>IF(H198=1,"X",SUM(B198:B199))</f>
        <v>3</v>
      </c>
      <c r="J200">
        <f>B200</f>
        <v>3</v>
      </c>
    </row>
    <row r="201" spans="1:10" ht="15" thickBot="1" x14ac:dyDescent="0.35">
      <c r="A201" s="3"/>
    </row>
    <row r="202" spans="1:10" x14ac:dyDescent="0.3">
      <c r="A202" s="20" t="s">
        <v>58</v>
      </c>
      <c r="B202" s="21" t="s">
        <v>37</v>
      </c>
      <c r="C202" s="22">
        <f>'Contract Cost Sheet'!$C$2</f>
        <v>3000</v>
      </c>
      <c r="D202" s="23">
        <f>IF(OR(E198=1,F198=1),0,IF(OR(B200="X",B200&lt;=4),0,1))</f>
        <v>0</v>
      </c>
      <c r="E202" s="22">
        <f>C202*D202</f>
        <v>0</v>
      </c>
      <c r="F202" s="24"/>
    </row>
    <row r="203" spans="1:10" x14ac:dyDescent="0.3">
      <c r="A203" s="25" t="s">
        <v>59</v>
      </c>
      <c r="B203" s="26" t="s">
        <v>38</v>
      </c>
      <c r="C203" s="27">
        <f>'Contract Cost Sheet'!$C$3</f>
        <v>2250</v>
      </c>
      <c r="D203" s="18">
        <f>IF(OR(E198=1,F198=1),0,IF(OR(B200="X",B200&lt;=2,B200&gt;4),0,1))</f>
        <v>0</v>
      </c>
      <c r="E203" s="27">
        <f t="shared" ref="E203:E207" si="14">C203*D203</f>
        <v>0</v>
      </c>
      <c r="F203" s="29"/>
    </row>
    <row r="204" spans="1:10" x14ac:dyDescent="0.3">
      <c r="A204" s="25" t="s">
        <v>60</v>
      </c>
      <c r="B204" s="26" t="s">
        <v>39</v>
      </c>
      <c r="C204" s="27">
        <f>'Contract Cost Sheet'!$C$4</f>
        <v>1550</v>
      </c>
      <c r="D204" s="18">
        <f>IF(OR(E198=1,F198=1),0,IF(OR(B200="X",B200&gt;2,B200=0),0,1))</f>
        <v>0</v>
      </c>
      <c r="E204" s="27">
        <f t="shared" si="14"/>
        <v>0</v>
      </c>
      <c r="F204" s="29"/>
    </row>
    <row r="205" spans="1:10" x14ac:dyDescent="0.3">
      <c r="A205" s="25" t="s">
        <v>61</v>
      </c>
      <c r="B205" s="26" t="s">
        <v>40</v>
      </c>
      <c r="C205" s="27">
        <f>'Contract Cost Sheet'!$C$5</f>
        <v>415</v>
      </c>
      <c r="D205" s="18">
        <f>IF(OR(E198&gt;=1,F198&gt;=1),0,B200)</f>
        <v>0</v>
      </c>
      <c r="E205" s="27">
        <f t="shared" si="14"/>
        <v>0</v>
      </c>
      <c r="F205" s="29"/>
    </row>
    <row r="206" spans="1:10" x14ac:dyDescent="0.3">
      <c r="A206" s="25" t="s">
        <v>62</v>
      </c>
      <c r="B206" s="26" t="s">
        <v>41</v>
      </c>
      <c r="C206" s="27">
        <f>'Contract Cost Sheet'!$C$6</f>
        <v>4850</v>
      </c>
      <c r="D206" s="18">
        <f>IF(B200="X",0,B199)</f>
        <v>0</v>
      </c>
      <c r="E206" s="27">
        <f t="shared" si="14"/>
        <v>0</v>
      </c>
      <c r="F206" s="29"/>
    </row>
    <row r="207" spans="1:10" x14ac:dyDescent="0.3">
      <c r="A207" s="25" t="s">
        <v>63</v>
      </c>
      <c r="B207" s="26" t="s">
        <v>42</v>
      </c>
      <c r="C207" s="27">
        <f>'Contract Cost Sheet'!$C$7</f>
        <v>4450</v>
      </c>
      <c r="D207" s="18">
        <f>IF(B200="X",0,B198)</f>
        <v>3</v>
      </c>
      <c r="E207" s="27">
        <f t="shared" si="14"/>
        <v>13350</v>
      </c>
      <c r="F207" s="29"/>
    </row>
    <row r="208" spans="1:10" x14ac:dyDescent="0.3">
      <c r="A208" s="25" t="s">
        <v>64</v>
      </c>
      <c r="B208" s="26" t="s">
        <v>43</v>
      </c>
      <c r="C208" s="27">
        <f>'Contract Cost Sheet'!$C$9</f>
        <v>215</v>
      </c>
      <c r="D208" s="18">
        <f>IF(B200="X",0,B200)</f>
        <v>3</v>
      </c>
      <c r="E208" s="27">
        <f>C208*D208</f>
        <v>645</v>
      </c>
      <c r="F208" s="29"/>
    </row>
    <row r="209" spans="1:8" x14ac:dyDescent="0.3">
      <c r="A209" s="25" t="s">
        <v>65</v>
      </c>
      <c r="B209" s="26" t="s">
        <v>52</v>
      </c>
      <c r="C209" s="27">
        <f>'Contract Cost Sheet'!$C$10</f>
        <v>190</v>
      </c>
      <c r="D209" s="18">
        <f>IF(B200="X",0,B200)</f>
        <v>3</v>
      </c>
      <c r="E209" s="27">
        <f>C209*D209</f>
        <v>570</v>
      </c>
      <c r="F209" s="29"/>
    </row>
    <row r="210" spans="1:8" x14ac:dyDescent="0.3">
      <c r="A210" s="25" t="s">
        <v>66</v>
      </c>
      <c r="B210" s="26" t="s">
        <v>44</v>
      </c>
      <c r="C210" s="27">
        <f>'Contract Cost Sheet'!$C$11</f>
        <v>365</v>
      </c>
      <c r="D210" s="18">
        <f>IF(B200="X",0,(IF(C198=80,B198,0)+IF(C199=80,B199,0)))</f>
        <v>0</v>
      </c>
      <c r="E210" s="27">
        <f>C210*D210</f>
        <v>0</v>
      </c>
      <c r="F210" s="29"/>
    </row>
    <row r="211" spans="1:8" x14ac:dyDescent="0.3">
      <c r="A211" s="25" t="s">
        <v>67</v>
      </c>
      <c r="B211" s="26" t="s">
        <v>45</v>
      </c>
      <c r="C211" s="27">
        <f>'Contract Cost Sheet'!$C$12</f>
        <v>1250</v>
      </c>
      <c r="D211" s="18">
        <f>IF(B200="X",0,IF(B200&gt;=1,1,0))</f>
        <v>1</v>
      </c>
      <c r="E211" s="27">
        <f>C211*D211</f>
        <v>1250</v>
      </c>
      <c r="F211" s="29"/>
    </row>
    <row r="212" spans="1:8" x14ac:dyDescent="0.3">
      <c r="A212" s="25" t="s">
        <v>1</v>
      </c>
      <c r="B212" s="26" t="s">
        <v>46</v>
      </c>
      <c r="C212" s="27">
        <f>'Contract Cost Sheet'!$C$19</f>
        <v>165</v>
      </c>
      <c r="D212" s="18">
        <f>IF(B200="X",0,(IF(C198=20,B198,0)+IF(C199=20,B199,0)))</f>
        <v>0</v>
      </c>
      <c r="E212" s="27">
        <f>C212*D212</f>
        <v>0</v>
      </c>
      <c r="F212" s="29"/>
    </row>
    <row r="213" spans="1:8" x14ac:dyDescent="0.3">
      <c r="A213" s="25" t="s">
        <v>68</v>
      </c>
      <c r="B213" s="26" t="s">
        <v>47</v>
      </c>
      <c r="C213" s="27">
        <f>'Contract Cost Sheet'!$C$20</f>
        <v>135</v>
      </c>
      <c r="D213" s="18">
        <f>IF(B200="X",0,(IF(C198=6,B198,0)+IF(C199=6,B199,0)))</f>
        <v>3</v>
      </c>
      <c r="E213" s="27">
        <f t="shared" ref="E213:E219" si="15">C213*D213</f>
        <v>405</v>
      </c>
      <c r="F213" s="29"/>
    </row>
    <row r="214" spans="1:8" x14ac:dyDescent="0.3">
      <c r="A214" s="25" t="s">
        <v>2</v>
      </c>
      <c r="B214" s="26" t="s">
        <v>48</v>
      </c>
      <c r="C214" s="27">
        <f>'Contract Cost Sheet'!$C$24</f>
        <v>135</v>
      </c>
      <c r="D214" s="18">
        <f>IF(OR(E198&gt;0,F198&gt;0),E198+F198,0)</f>
        <v>1</v>
      </c>
      <c r="E214" s="27">
        <f t="shared" si="15"/>
        <v>135</v>
      </c>
      <c r="F214" s="29"/>
    </row>
    <row r="215" spans="1:8" x14ac:dyDescent="0.3">
      <c r="A215" s="25" t="s">
        <v>86</v>
      </c>
      <c r="B215" s="26" t="s">
        <v>87</v>
      </c>
      <c r="C215" s="27">
        <f>'Contract Cost Sheet'!$C$30</f>
        <v>4950</v>
      </c>
      <c r="D215" s="18">
        <f>E198</f>
        <v>0</v>
      </c>
      <c r="E215" s="27">
        <f t="shared" si="15"/>
        <v>0</v>
      </c>
      <c r="F215" s="29"/>
    </row>
    <row r="216" spans="1:8" x14ac:dyDescent="0.3">
      <c r="A216" s="25" t="s">
        <v>89</v>
      </c>
      <c r="B216" s="26" t="s">
        <v>88</v>
      </c>
      <c r="C216" s="27">
        <f>'Contract Cost Sheet'!$C$31</f>
        <v>5750</v>
      </c>
      <c r="D216" s="18">
        <f>F198</f>
        <v>1</v>
      </c>
      <c r="E216" s="27">
        <f t="shared" si="15"/>
        <v>5750</v>
      </c>
      <c r="F216" s="29"/>
    </row>
    <row r="217" spans="1:8" x14ac:dyDescent="0.3">
      <c r="A217" s="25" t="s">
        <v>90</v>
      </c>
      <c r="B217" s="26" t="s">
        <v>81</v>
      </c>
      <c r="C217" s="27">
        <f>'Contract Cost Sheet'!$C$32</f>
        <v>245</v>
      </c>
      <c r="D217" s="18">
        <f>IF(AND(H198=0,OR(E198&gt;0,F198&gt;0)),B200,0)</f>
        <v>3</v>
      </c>
      <c r="E217" s="27">
        <f t="shared" si="15"/>
        <v>735</v>
      </c>
      <c r="F217" s="29"/>
    </row>
    <row r="218" spans="1:8" x14ac:dyDescent="0.3">
      <c r="A218" s="25" t="s">
        <v>91</v>
      </c>
      <c r="B218" s="26" t="s">
        <v>92</v>
      </c>
      <c r="C218" s="27">
        <f>'Contract Cost Sheet'!$C$33</f>
        <v>9950</v>
      </c>
      <c r="D218" s="18">
        <f>H198</f>
        <v>0</v>
      </c>
      <c r="E218" s="27">
        <f t="shared" si="15"/>
        <v>0</v>
      </c>
      <c r="F218" s="29"/>
    </row>
    <row r="219" spans="1:8" x14ac:dyDescent="0.3">
      <c r="A219" s="25" t="s">
        <v>93</v>
      </c>
      <c r="B219" s="26" t="s">
        <v>94</v>
      </c>
      <c r="C219" s="27">
        <f>'Contract Cost Sheet'!$C$35</f>
        <v>245</v>
      </c>
      <c r="D219" s="18">
        <f>IF(H198=0,0,1)</f>
        <v>0</v>
      </c>
      <c r="E219" s="27">
        <f t="shared" si="15"/>
        <v>0</v>
      </c>
      <c r="F219" s="29"/>
    </row>
    <row r="220" spans="1:8" x14ac:dyDescent="0.3">
      <c r="A220" s="46" t="s">
        <v>95</v>
      </c>
      <c r="B220" s="47" t="s">
        <v>96</v>
      </c>
      <c r="C220" s="48">
        <f>'Contract Cost Sheet'!$C$36</f>
        <v>625</v>
      </c>
      <c r="D220" s="49">
        <f>IF(H198=0,0,1)</f>
        <v>0</v>
      </c>
      <c r="E220" s="48">
        <f>C220*D220</f>
        <v>0</v>
      </c>
      <c r="F220" s="50"/>
    </row>
    <row r="221" spans="1:8" ht="15" thickBot="1" x14ac:dyDescent="0.35">
      <c r="A221" s="30"/>
      <c r="B221" s="31"/>
      <c r="C221" s="31"/>
      <c r="D221" s="31" t="s">
        <v>0</v>
      </c>
      <c r="E221" s="32">
        <f>SUM(E202:E220)</f>
        <v>22840</v>
      </c>
      <c r="F221" s="33"/>
    </row>
    <row r="222" spans="1:8" x14ac:dyDescent="0.3">
      <c r="A222" s="3"/>
    </row>
    <row r="223" spans="1:8" x14ac:dyDescent="0.3">
      <c r="A223" s="3" t="s">
        <v>8</v>
      </c>
    </row>
    <row r="224" spans="1:8" x14ac:dyDescent="0.3">
      <c r="A224" s="16" t="s">
        <v>71</v>
      </c>
      <c r="B224" s="5" t="s">
        <v>51</v>
      </c>
      <c r="C224" s="5" t="s">
        <v>6</v>
      </c>
      <c r="D224" s="62" t="s">
        <v>103</v>
      </c>
      <c r="E224" s="5" t="s">
        <v>97</v>
      </c>
      <c r="F224" s="54" t="s">
        <v>98</v>
      </c>
      <c r="G224" s="43" t="s">
        <v>100</v>
      </c>
      <c r="H224" s="5" t="s">
        <v>101</v>
      </c>
    </row>
    <row r="225" spans="1:10" x14ac:dyDescent="0.3">
      <c r="A225" s="7" t="s">
        <v>75</v>
      </c>
      <c r="B225" s="15">
        <v>4</v>
      </c>
      <c r="C225" s="15">
        <v>6</v>
      </c>
      <c r="D225" s="59" t="s">
        <v>104</v>
      </c>
      <c r="E225" s="61">
        <f>IF(D225="Arc Unit",IF(OR(B227="X",B227=1,B227=2),1,0),IF(H225=1,1,0))</f>
        <v>0</v>
      </c>
      <c r="F225" s="61">
        <f>IF(D225="Cards", 0, IF(OR(B227="X",B227=0,B227=1,B227=2),0,1))</f>
        <v>0</v>
      </c>
      <c r="G225" s="55" t="s">
        <v>102</v>
      </c>
      <c r="H225" s="18">
        <f>IF(G225="No", 0, 1)</f>
        <v>0</v>
      </c>
      <c r="I225" s="12">
        <f>E248</f>
        <v>25120</v>
      </c>
    </row>
    <row r="226" spans="1:10" x14ac:dyDescent="0.3">
      <c r="A226" s="7" t="s">
        <v>76</v>
      </c>
      <c r="B226" s="15">
        <v>0</v>
      </c>
      <c r="C226" s="15">
        <v>6</v>
      </c>
      <c r="D226" s="6"/>
      <c r="E226" s="42"/>
      <c r="F226" s="42"/>
      <c r="G226" s="44"/>
      <c r="H226" s="10"/>
      <c r="I226" s="52"/>
      <c r="J226" s="53"/>
    </row>
    <row r="227" spans="1:10" x14ac:dyDescent="0.3">
      <c r="A227" s="7" t="s">
        <v>3</v>
      </c>
      <c r="B227" s="56">
        <f>IF(H225=1,"X",SUM(B225:B226))</f>
        <v>4</v>
      </c>
      <c r="J227">
        <f>B227</f>
        <v>4</v>
      </c>
    </row>
    <row r="228" spans="1:10" ht="15" thickBot="1" x14ac:dyDescent="0.35">
      <c r="A228" s="3"/>
    </row>
    <row r="229" spans="1:10" x14ac:dyDescent="0.3">
      <c r="A229" s="20" t="s">
        <v>58</v>
      </c>
      <c r="B229" s="21" t="s">
        <v>37</v>
      </c>
      <c r="C229" s="22">
        <f>'Contract Cost Sheet'!$C$2</f>
        <v>3000</v>
      </c>
      <c r="D229" s="23">
        <f>IF(OR(E225=1,F225=1),0,IF(OR(B227="X",B227&lt;=4),0,1))</f>
        <v>0</v>
      </c>
      <c r="E229" s="22">
        <f>C229*D229</f>
        <v>0</v>
      </c>
      <c r="F229" s="24"/>
    </row>
    <row r="230" spans="1:10" x14ac:dyDescent="0.3">
      <c r="A230" s="25" t="s">
        <v>59</v>
      </c>
      <c r="B230" s="26" t="s">
        <v>38</v>
      </c>
      <c r="C230" s="27">
        <f>'Contract Cost Sheet'!$C$3</f>
        <v>2250</v>
      </c>
      <c r="D230" s="18">
        <f>IF(OR(E225=1,F225=1),0,IF(OR(B227="X",B227&lt;=2,B227&gt;4),0,1))</f>
        <v>1</v>
      </c>
      <c r="E230" s="27">
        <f t="shared" ref="E230:E234" si="16">C230*D230</f>
        <v>2250</v>
      </c>
      <c r="F230" s="29"/>
    </row>
    <row r="231" spans="1:10" x14ac:dyDescent="0.3">
      <c r="A231" s="25" t="s">
        <v>60</v>
      </c>
      <c r="B231" s="26" t="s">
        <v>39</v>
      </c>
      <c r="C231" s="27">
        <f>'Contract Cost Sheet'!$C$4</f>
        <v>1550</v>
      </c>
      <c r="D231" s="18">
        <f>IF(OR(E225=1,F225=1),0,IF(OR(B227="X",B227&gt;2,B227=0),0,1))</f>
        <v>0</v>
      </c>
      <c r="E231" s="27">
        <f t="shared" si="16"/>
        <v>0</v>
      </c>
      <c r="F231" s="29"/>
    </row>
    <row r="232" spans="1:10" x14ac:dyDescent="0.3">
      <c r="A232" s="25" t="s">
        <v>61</v>
      </c>
      <c r="B232" s="26" t="s">
        <v>40</v>
      </c>
      <c r="C232" s="27">
        <f>'Contract Cost Sheet'!$C$5</f>
        <v>415</v>
      </c>
      <c r="D232" s="18">
        <f>IF(OR(E225&gt;=1,F225&gt;=1),0,B227)</f>
        <v>4</v>
      </c>
      <c r="E232" s="27">
        <f t="shared" si="16"/>
        <v>1660</v>
      </c>
      <c r="F232" s="29"/>
    </row>
    <row r="233" spans="1:10" x14ac:dyDescent="0.3">
      <c r="A233" s="25" t="s">
        <v>62</v>
      </c>
      <c r="B233" s="26" t="s">
        <v>41</v>
      </c>
      <c r="C233" s="27">
        <f>'Contract Cost Sheet'!$C$6</f>
        <v>4850</v>
      </c>
      <c r="D233" s="18">
        <f>IF(B227="X",0,B226)</f>
        <v>0</v>
      </c>
      <c r="E233" s="27">
        <f t="shared" si="16"/>
        <v>0</v>
      </c>
      <c r="F233" s="29"/>
    </row>
    <row r="234" spans="1:10" x14ac:dyDescent="0.3">
      <c r="A234" s="25" t="s">
        <v>63</v>
      </c>
      <c r="B234" s="26" t="s">
        <v>42</v>
      </c>
      <c r="C234" s="27">
        <f>'Contract Cost Sheet'!$C$7</f>
        <v>4450</v>
      </c>
      <c r="D234" s="18">
        <f>IF(B227="X",0,B225)</f>
        <v>4</v>
      </c>
      <c r="E234" s="27">
        <f t="shared" si="16"/>
        <v>17800</v>
      </c>
      <c r="F234" s="29"/>
    </row>
    <row r="235" spans="1:10" x14ac:dyDescent="0.3">
      <c r="A235" s="25" t="s">
        <v>64</v>
      </c>
      <c r="B235" s="26" t="s">
        <v>43</v>
      </c>
      <c r="C235" s="27">
        <f>'Contract Cost Sheet'!$C$9</f>
        <v>215</v>
      </c>
      <c r="D235" s="18">
        <f>IF(B227="X",0,B227)</f>
        <v>4</v>
      </c>
      <c r="E235" s="27">
        <f>C235*D235</f>
        <v>860</v>
      </c>
      <c r="F235" s="29"/>
    </row>
    <row r="236" spans="1:10" x14ac:dyDescent="0.3">
      <c r="A236" s="25" t="s">
        <v>65</v>
      </c>
      <c r="B236" s="26" t="s">
        <v>52</v>
      </c>
      <c r="C236" s="27">
        <f>'Contract Cost Sheet'!$C$10</f>
        <v>190</v>
      </c>
      <c r="D236" s="18">
        <f>IF(B227="X",0,B227)</f>
        <v>4</v>
      </c>
      <c r="E236" s="27">
        <f>C236*D236</f>
        <v>760</v>
      </c>
      <c r="F236" s="29"/>
    </row>
    <row r="237" spans="1:10" x14ac:dyDescent="0.3">
      <c r="A237" s="25" t="s">
        <v>66</v>
      </c>
      <c r="B237" s="26" t="s">
        <v>44</v>
      </c>
      <c r="C237" s="27">
        <f>'Contract Cost Sheet'!$C$11</f>
        <v>365</v>
      </c>
      <c r="D237" s="18">
        <f>IF(B227="X",0,(IF(C225=80,B225,0)+IF(C226=80,B226,0)))</f>
        <v>0</v>
      </c>
      <c r="E237" s="27">
        <f>C237*D237</f>
        <v>0</v>
      </c>
      <c r="F237" s="29"/>
    </row>
    <row r="238" spans="1:10" x14ac:dyDescent="0.3">
      <c r="A238" s="25" t="s">
        <v>67</v>
      </c>
      <c r="B238" s="26" t="s">
        <v>45</v>
      </c>
      <c r="C238" s="27">
        <f>'Contract Cost Sheet'!$C$12</f>
        <v>1250</v>
      </c>
      <c r="D238" s="18">
        <f>IF(B227="X",0,IF(B227&gt;=1,1,0))</f>
        <v>1</v>
      </c>
      <c r="E238" s="27">
        <f>C238*D238</f>
        <v>1250</v>
      </c>
      <c r="F238" s="29"/>
    </row>
    <row r="239" spans="1:10" x14ac:dyDescent="0.3">
      <c r="A239" s="25" t="s">
        <v>1</v>
      </c>
      <c r="B239" s="26" t="s">
        <v>46</v>
      </c>
      <c r="C239" s="27">
        <f>'Contract Cost Sheet'!$C$19</f>
        <v>165</v>
      </c>
      <c r="D239" s="18">
        <f>IF(B227="X",0,(IF(C225=20,B225,0)+IF(C226=20,B226,0)))</f>
        <v>0</v>
      </c>
      <c r="E239" s="27">
        <f>C239*D239</f>
        <v>0</v>
      </c>
      <c r="F239" s="29"/>
    </row>
    <row r="240" spans="1:10" x14ac:dyDescent="0.3">
      <c r="A240" s="25" t="s">
        <v>68</v>
      </c>
      <c r="B240" s="26" t="s">
        <v>47</v>
      </c>
      <c r="C240" s="27">
        <f>'Contract Cost Sheet'!$C$20</f>
        <v>135</v>
      </c>
      <c r="D240" s="18">
        <f>IF(B227="X",0,(IF(C225=6,B225,0)+IF(C226=6,B226,0)))</f>
        <v>4</v>
      </c>
      <c r="E240" s="27">
        <f t="shared" ref="E240:E246" si="17">C240*D240</f>
        <v>540</v>
      </c>
      <c r="F240" s="29"/>
    </row>
    <row r="241" spans="1:10" x14ac:dyDescent="0.3">
      <c r="A241" s="25" t="s">
        <v>2</v>
      </c>
      <c r="B241" s="26" t="s">
        <v>48</v>
      </c>
      <c r="C241" s="27">
        <f>'Contract Cost Sheet'!$C$24</f>
        <v>135</v>
      </c>
      <c r="D241" s="18">
        <f>IF(OR(E225&gt;0,F225&gt;0),E225+F225,0)</f>
        <v>0</v>
      </c>
      <c r="E241" s="27">
        <f t="shared" si="17"/>
        <v>0</v>
      </c>
      <c r="F241" s="29"/>
    </row>
    <row r="242" spans="1:10" x14ac:dyDescent="0.3">
      <c r="A242" s="25" t="s">
        <v>86</v>
      </c>
      <c r="B242" s="26" t="s">
        <v>87</v>
      </c>
      <c r="C242" s="27">
        <f>'Contract Cost Sheet'!$C$30</f>
        <v>4950</v>
      </c>
      <c r="D242" s="18">
        <f>E225</f>
        <v>0</v>
      </c>
      <c r="E242" s="27">
        <f t="shared" si="17"/>
        <v>0</v>
      </c>
      <c r="F242" s="29"/>
    </row>
    <row r="243" spans="1:10" x14ac:dyDescent="0.3">
      <c r="A243" s="25" t="s">
        <v>89</v>
      </c>
      <c r="B243" s="26" t="s">
        <v>88</v>
      </c>
      <c r="C243" s="27">
        <f>'Contract Cost Sheet'!$C$31</f>
        <v>5750</v>
      </c>
      <c r="D243" s="18">
        <f>F225</f>
        <v>0</v>
      </c>
      <c r="E243" s="27">
        <f t="shared" si="17"/>
        <v>0</v>
      </c>
      <c r="F243" s="29"/>
    </row>
    <row r="244" spans="1:10" x14ac:dyDescent="0.3">
      <c r="A244" s="25" t="s">
        <v>90</v>
      </c>
      <c r="B244" s="26" t="s">
        <v>81</v>
      </c>
      <c r="C244" s="27">
        <f>'Contract Cost Sheet'!$C$32</f>
        <v>245</v>
      </c>
      <c r="D244" s="18">
        <f>IF(AND(H225=0,OR(E225&gt;0,F225&gt;0)),B227,0)</f>
        <v>0</v>
      </c>
      <c r="E244" s="27">
        <f t="shared" si="17"/>
        <v>0</v>
      </c>
      <c r="F244" s="29"/>
    </row>
    <row r="245" spans="1:10" x14ac:dyDescent="0.3">
      <c r="A245" s="25" t="s">
        <v>91</v>
      </c>
      <c r="B245" s="26" t="s">
        <v>92</v>
      </c>
      <c r="C245" s="27">
        <f>'Contract Cost Sheet'!$C$33</f>
        <v>9950</v>
      </c>
      <c r="D245" s="18">
        <f>H225</f>
        <v>0</v>
      </c>
      <c r="E245" s="27">
        <f t="shared" si="17"/>
        <v>0</v>
      </c>
      <c r="F245" s="29"/>
    </row>
    <row r="246" spans="1:10" x14ac:dyDescent="0.3">
      <c r="A246" s="25" t="s">
        <v>93</v>
      </c>
      <c r="B246" s="26" t="s">
        <v>94</v>
      </c>
      <c r="C246" s="27">
        <f>'Contract Cost Sheet'!$C$35</f>
        <v>245</v>
      </c>
      <c r="D246" s="18">
        <f>IF(H225=0,0,1)</f>
        <v>0</v>
      </c>
      <c r="E246" s="27">
        <f t="shared" si="17"/>
        <v>0</v>
      </c>
      <c r="F246" s="29"/>
    </row>
    <row r="247" spans="1:10" x14ac:dyDescent="0.3">
      <c r="A247" s="46" t="s">
        <v>95</v>
      </c>
      <c r="B247" s="47" t="s">
        <v>96</v>
      </c>
      <c r="C247" s="48">
        <f>'Contract Cost Sheet'!$C$36</f>
        <v>625</v>
      </c>
      <c r="D247" s="49">
        <f>IF(H225=0,0,1)</f>
        <v>0</v>
      </c>
      <c r="E247" s="48">
        <f>C247*D247</f>
        <v>0</v>
      </c>
      <c r="F247" s="50"/>
    </row>
    <row r="248" spans="1:10" ht="15" thickBot="1" x14ac:dyDescent="0.35">
      <c r="A248" s="30"/>
      <c r="B248" s="31"/>
      <c r="C248" s="31"/>
      <c r="D248" s="31" t="s">
        <v>0</v>
      </c>
      <c r="E248" s="32">
        <f>SUM(E229:E247)</f>
        <v>25120</v>
      </c>
      <c r="F248" s="33"/>
    </row>
    <row r="249" spans="1:10" x14ac:dyDescent="0.3">
      <c r="A249" s="3"/>
    </row>
    <row r="250" spans="1:10" x14ac:dyDescent="0.3">
      <c r="A250" s="3" t="s">
        <v>8</v>
      </c>
    </row>
    <row r="251" spans="1:10" x14ac:dyDescent="0.3">
      <c r="A251" s="16" t="s">
        <v>113</v>
      </c>
      <c r="B251" s="5" t="s">
        <v>51</v>
      </c>
      <c r="C251" s="5" t="s">
        <v>6</v>
      </c>
      <c r="D251" s="62" t="s">
        <v>103</v>
      </c>
      <c r="E251" s="5" t="s">
        <v>97</v>
      </c>
      <c r="F251" s="54" t="s">
        <v>98</v>
      </c>
      <c r="G251" s="43" t="s">
        <v>100</v>
      </c>
      <c r="H251" s="5" t="s">
        <v>101</v>
      </c>
    </row>
    <row r="252" spans="1:10" x14ac:dyDescent="0.3">
      <c r="A252" s="7" t="s">
        <v>75</v>
      </c>
      <c r="B252" s="15">
        <v>4</v>
      </c>
      <c r="C252" s="15">
        <v>6</v>
      </c>
      <c r="D252" s="59" t="s">
        <v>106</v>
      </c>
      <c r="E252" s="61">
        <f>IF(D252="Arc Unit",IF(OR(B254="X",B254=1,B254=2),1,0),IF(H252=1,1,0))</f>
        <v>0</v>
      </c>
      <c r="F252" s="61">
        <f>IF(D252="Cards", 0, IF(OR(B254="X",B254=0,B254=1,B254=2),0,1))</f>
        <v>1</v>
      </c>
      <c r="G252" s="55" t="s">
        <v>102</v>
      </c>
      <c r="H252" s="18">
        <f>IF(G252="No", 0, 1)</f>
        <v>0</v>
      </c>
      <c r="I252" s="12">
        <f>E275</f>
        <v>28075</v>
      </c>
    </row>
    <row r="253" spans="1:10" x14ac:dyDescent="0.3">
      <c r="A253" s="7" t="s">
        <v>76</v>
      </c>
      <c r="B253" s="15">
        <v>0</v>
      </c>
      <c r="C253" s="15">
        <v>6</v>
      </c>
      <c r="D253" s="6"/>
      <c r="E253" s="42"/>
      <c r="F253" s="42"/>
      <c r="G253" s="44"/>
      <c r="H253" s="10"/>
      <c r="I253" s="52"/>
      <c r="J253" s="53"/>
    </row>
    <row r="254" spans="1:10" x14ac:dyDescent="0.3">
      <c r="A254" s="7" t="s">
        <v>3</v>
      </c>
      <c r="B254" s="56">
        <f>IF(H252=1,"X",SUM(B252:B253))</f>
        <v>4</v>
      </c>
      <c r="J254">
        <f>B254</f>
        <v>4</v>
      </c>
    </row>
    <row r="255" spans="1:10" ht="15" thickBot="1" x14ac:dyDescent="0.35">
      <c r="A255" s="3"/>
    </row>
    <row r="256" spans="1:10" x14ac:dyDescent="0.3">
      <c r="A256" s="20" t="s">
        <v>58</v>
      </c>
      <c r="B256" s="21" t="s">
        <v>37</v>
      </c>
      <c r="C256" s="22">
        <f>'Contract Cost Sheet'!$C$2</f>
        <v>3000</v>
      </c>
      <c r="D256" s="23">
        <f>IF(OR(E252=1,F252=1),0,IF(OR(B254="X",B254&lt;=4),0,1))</f>
        <v>0</v>
      </c>
      <c r="E256" s="22">
        <f>C256*D256</f>
        <v>0</v>
      </c>
      <c r="F256" s="24"/>
    </row>
    <row r="257" spans="1:6" x14ac:dyDescent="0.3">
      <c r="A257" s="25" t="s">
        <v>59</v>
      </c>
      <c r="B257" s="26" t="s">
        <v>38</v>
      </c>
      <c r="C257" s="27">
        <f>'Contract Cost Sheet'!$C$3</f>
        <v>2250</v>
      </c>
      <c r="D257" s="18">
        <f>IF(OR(E252=1,F252=1),0,IF(OR(B254="X",B254&lt;=2,B254&gt;4),0,1))</f>
        <v>0</v>
      </c>
      <c r="E257" s="27">
        <f t="shared" ref="E257:E261" si="18">C257*D257</f>
        <v>0</v>
      </c>
      <c r="F257" s="29"/>
    </row>
    <row r="258" spans="1:6" x14ac:dyDescent="0.3">
      <c r="A258" s="25" t="s">
        <v>60</v>
      </c>
      <c r="B258" s="26" t="s">
        <v>39</v>
      </c>
      <c r="C258" s="27">
        <f>'Contract Cost Sheet'!$C$4</f>
        <v>1550</v>
      </c>
      <c r="D258" s="18">
        <f>IF(OR(E252=1,F252=1),0,IF(OR(B254="X",B254&gt;2,B254=0),0,1))</f>
        <v>0</v>
      </c>
      <c r="E258" s="27">
        <f t="shared" si="18"/>
        <v>0</v>
      </c>
      <c r="F258" s="29"/>
    </row>
    <row r="259" spans="1:6" x14ac:dyDescent="0.3">
      <c r="A259" s="25" t="s">
        <v>61</v>
      </c>
      <c r="B259" s="26" t="s">
        <v>40</v>
      </c>
      <c r="C259" s="27">
        <f>'Contract Cost Sheet'!$C$5</f>
        <v>415</v>
      </c>
      <c r="D259" s="18">
        <f>IF(OR(E252&gt;=1,F252&gt;=1),0,B254)</f>
        <v>0</v>
      </c>
      <c r="E259" s="27">
        <f t="shared" si="18"/>
        <v>0</v>
      </c>
      <c r="F259" s="29"/>
    </row>
    <row r="260" spans="1:6" x14ac:dyDescent="0.3">
      <c r="A260" s="25" t="s">
        <v>62</v>
      </c>
      <c r="B260" s="26" t="s">
        <v>41</v>
      </c>
      <c r="C260" s="27">
        <f>'Contract Cost Sheet'!$C$6</f>
        <v>4850</v>
      </c>
      <c r="D260" s="18">
        <f>IF(B254="X",0,B253)</f>
        <v>0</v>
      </c>
      <c r="E260" s="27">
        <f t="shared" si="18"/>
        <v>0</v>
      </c>
      <c r="F260" s="29"/>
    </row>
    <row r="261" spans="1:6" x14ac:dyDescent="0.3">
      <c r="A261" s="25" t="s">
        <v>63</v>
      </c>
      <c r="B261" s="26" t="s">
        <v>42</v>
      </c>
      <c r="C261" s="27">
        <f>'Contract Cost Sheet'!$C$7</f>
        <v>4450</v>
      </c>
      <c r="D261" s="18">
        <f>IF(B254="X",0,B252)</f>
        <v>4</v>
      </c>
      <c r="E261" s="27">
        <f t="shared" si="18"/>
        <v>17800</v>
      </c>
      <c r="F261" s="29"/>
    </row>
    <row r="262" spans="1:6" x14ac:dyDescent="0.3">
      <c r="A262" s="25" t="s">
        <v>64</v>
      </c>
      <c r="B262" s="26" t="s">
        <v>43</v>
      </c>
      <c r="C262" s="27">
        <f>'Contract Cost Sheet'!$C$9</f>
        <v>215</v>
      </c>
      <c r="D262" s="18">
        <f>IF(B254="X",0,B254)</f>
        <v>4</v>
      </c>
      <c r="E262" s="27">
        <f>C262*D262</f>
        <v>860</v>
      </c>
      <c r="F262" s="29"/>
    </row>
    <row r="263" spans="1:6" x14ac:dyDescent="0.3">
      <c r="A263" s="25" t="s">
        <v>65</v>
      </c>
      <c r="B263" s="26" t="s">
        <v>52</v>
      </c>
      <c r="C263" s="27">
        <f>'Contract Cost Sheet'!$C$10</f>
        <v>190</v>
      </c>
      <c r="D263" s="18">
        <f>IF(B254="X",0,B254)</f>
        <v>4</v>
      </c>
      <c r="E263" s="27">
        <f>C263*D263</f>
        <v>760</v>
      </c>
      <c r="F263" s="29"/>
    </row>
    <row r="264" spans="1:6" x14ac:dyDescent="0.3">
      <c r="A264" s="25" t="s">
        <v>66</v>
      </c>
      <c r="B264" s="26" t="s">
        <v>44</v>
      </c>
      <c r="C264" s="27">
        <f>'Contract Cost Sheet'!$C$11</f>
        <v>365</v>
      </c>
      <c r="D264" s="18">
        <f>IF(B254="X",0,(IF(C252=80,B252,0)+IF(C253=80,B253,0)))</f>
        <v>0</v>
      </c>
      <c r="E264" s="27">
        <f>C264*D264</f>
        <v>0</v>
      </c>
      <c r="F264" s="29"/>
    </row>
    <row r="265" spans="1:6" x14ac:dyDescent="0.3">
      <c r="A265" s="25" t="s">
        <v>67</v>
      </c>
      <c r="B265" s="26" t="s">
        <v>45</v>
      </c>
      <c r="C265" s="27">
        <f>'Contract Cost Sheet'!$C$12</f>
        <v>1250</v>
      </c>
      <c r="D265" s="18">
        <f>IF(B254="X",0,IF(B254&gt;=1,1,0))</f>
        <v>1</v>
      </c>
      <c r="E265" s="27">
        <f>C265*D265</f>
        <v>1250</v>
      </c>
      <c r="F265" s="29"/>
    </row>
    <row r="266" spans="1:6" x14ac:dyDescent="0.3">
      <c r="A266" s="25" t="s">
        <v>1</v>
      </c>
      <c r="B266" s="26" t="s">
        <v>46</v>
      </c>
      <c r="C266" s="27">
        <f>'Contract Cost Sheet'!$C$19</f>
        <v>165</v>
      </c>
      <c r="D266" s="18">
        <f>IF(B254="X",0,(IF(C252=20,B252,0)+IF(C253=20,B253,0)))</f>
        <v>0</v>
      </c>
      <c r="E266" s="27">
        <f>C266*D266</f>
        <v>0</v>
      </c>
      <c r="F266" s="29"/>
    </row>
    <row r="267" spans="1:6" x14ac:dyDescent="0.3">
      <c r="A267" s="25" t="s">
        <v>68</v>
      </c>
      <c r="B267" s="26" t="s">
        <v>47</v>
      </c>
      <c r="C267" s="27">
        <f>'Contract Cost Sheet'!$C$20</f>
        <v>135</v>
      </c>
      <c r="D267" s="18">
        <f>IF(B254="X",0,(IF(C252=6,B252,0)+IF(C253=6,B253,0)))</f>
        <v>4</v>
      </c>
      <c r="E267" s="27">
        <f t="shared" ref="E267:E273" si="19">C267*D267</f>
        <v>540</v>
      </c>
      <c r="F267" s="29"/>
    </row>
    <row r="268" spans="1:6" x14ac:dyDescent="0.3">
      <c r="A268" s="25" t="s">
        <v>2</v>
      </c>
      <c r="B268" s="26" t="s">
        <v>48</v>
      </c>
      <c r="C268" s="27">
        <f>'Contract Cost Sheet'!$C$24</f>
        <v>135</v>
      </c>
      <c r="D268" s="18">
        <f>IF(OR(E252&gt;0,F252&gt;0),E252+F252,0)</f>
        <v>1</v>
      </c>
      <c r="E268" s="27">
        <f t="shared" si="19"/>
        <v>135</v>
      </c>
      <c r="F268" s="29"/>
    </row>
    <row r="269" spans="1:6" x14ac:dyDescent="0.3">
      <c r="A269" s="25" t="s">
        <v>86</v>
      </c>
      <c r="B269" s="26" t="s">
        <v>87</v>
      </c>
      <c r="C269" s="27">
        <f>'Contract Cost Sheet'!$C$30</f>
        <v>4950</v>
      </c>
      <c r="D269" s="18">
        <f>E252</f>
        <v>0</v>
      </c>
      <c r="E269" s="27">
        <f t="shared" si="19"/>
        <v>0</v>
      </c>
      <c r="F269" s="29"/>
    </row>
    <row r="270" spans="1:6" x14ac:dyDescent="0.3">
      <c r="A270" s="25" t="s">
        <v>89</v>
      </c>
      <c r="B270" s="26" t="s">
        <v>88</v>
      </c>
      <c r="C270" s="27">
        <f>'Contract Cost Sheet'!$C$31</f>
        <v>5750</v>
      </c>
      <c r="D270" s="18">
        <f>F252</f>
        <v>1</v>
      </c>
      <c r="E270" s="27">
        <f t="shared" si="19"/>
        <v>5750</v>
      </c>
      <c r="F270" s="29"/>
    </row>
    <row r="271" spans="1:6" x14ac:dyDescent="0.3">
      <c r="A271" s="25" t="s">
        <v>90</v>
      </c>
      <c r="B271" s="26" t="s">
        <v>81</v>
      </c>
      <c r="C271" s="27">
        <f>'Contract Cost Sheet'!$C$32</f>
        <v>245</v>
      </c>
      <c r="D271" s="18">
        <f>IF(AND(H252=0,OR(E252&gt;0,F252&gt;0)),B254,0)</f>
        <v>4</v>
      </c>
      <c r="E271" s="27">
        <f t="shared" si="19"/>
        <v>980</v>
      </c>
      <c r="F271" s="29"/>
    </row>
    <row r="272" spans="1:6" x14ac:dyDescent="0.3">
      <c r="A272" s="25" t="s">
        <v>91</v>
      </c>
      <c r="B272" s="26" t="s">
        <v>92</v>
      </c>
      <c r="C272" s="27">
        <f>'Contract Cost Sheet'!$C$33</f>
        <v>9950</v>
      </c>
      <c r="D272" s="18">
        <f>H252</f>
        <v>0</v>
      </c>
      <c r="E272" s="27">
        <f t="shared" si="19"/>
        <v>0</v>
      </c>
      <c r="F272" s="29"/>
    </row>
    <row r="273" spans="1:10" x14ac:dyDescent="0.3">
      <c r="A273" s="25" t="s">
        <v>93</v>
      </c>
      <c r="B273" s="26" t="s">
        <v>94</v>
      </c>
      <c r="C273" s="27">
        <f>'Contract Cost Sheet'!$C$35</f>
        <v>245</v>
      </c>
      <c r="D273" s="18">
        <f>IF(H252=0,0,1)</f>
        <v>0</v>
      </c>
      <c r="E273" s="27">
        <f t="shared" si="19"/>
        <v>0</v>
      </c>
      <c r="F273" s="29"/>
    </row>
    <row r="274" spans="1:10" x14ac:dyDescent="0.3">
      <c r="A274" s="46" t="s">
        <v>95</v>
      </c>
      <c r="B274" s="47" t="s">
        <v>96</v>
      </c>
      <c r="C274" s="48">
        <f>'Contract Cost Sheet'!$C$36</f>
        <v>625</v>
      </c>
      <c r="D274" s="49">
        <f>IF(H252=0,0,1)</f>
        <v>0</v>
      </c>
      <c r="E274" s="48">
        <f>C274*D274</f>
        <v>0</v>
      </c>
      <c r="F274" s="50"/>
    </row>
    <row r="275" spans="1:10" ht="15" thickBot="1" x14ac:dyDescent="0.35">
      <c r="A275" s="30"/>
      <c r="B275" s="31"/>
      <c r="C275" s="31"/>
      <c r="D275" s="31" t="s">
        <v>0</v>
      </c>
      <c r="E275" s="32">
        <f>SUM(E256:E274)</f>
        <v>28075</v>
      </c>
      <c r="F275" s="33"/>
    </row>
    <row r="276" spans="1:10" x14ac:dyDescent="0.3">
      <c r="E276" s="12"/>
      <c r="F276" s="12"/>
    </row>
    <row r="277" spans="1:10" x14ac:dyDescent="0.3">
      <c r="A277" s="3" t="s">
        <v>8</v>
      </c>
      <c r="E277" s="12"/>
      <c r="F277" s="12"/>
    </row>
    <row r="278" spans="1:10" x14ac:dyDescent="0.3">
      <c r="A278" s="16" t="s">
        <v>114</v>
      </c>
      <c r="B278" s="5" t="s">
        <v>51</v>
      </c>
      <c r="C278" s="5" t="s">
        <v>6</v>
      </c>
      <c r="D278" s="62" t="s">
        <v>103</v>
      </c>
      <c r="E278" s="5" t="s">
        <v>97</v>
      </c>
      <c r="F278" s="54" t="s">
        <v>98</v>
      </c>
      <c r="G278" s="43" t="s">
        <v>100</v>
      </c>
      <c r="H278" s="5" t="s">
        <v>101</v>
      </c>
    </row>
    <row r="279" spans="1:10" x14ac:dyDescent="0.3">
      <c r="A279" s="7" t="s">
        <v>75</v>
      </c>
      <c r="B279" s="15">
        <v>0</v>
      </c>
      <c r="C279" s="15">
        <v>6</v>
      </c>
      <c r="D279" s="59" t="s">
        <v>106</v>
      </c>
      <c r="E279" s="61">
        <f>IF(D279="Arc Unit",IF(OR(B281="X",B281=1,B281=2),1,0),IF(H279=1,1,0))</f>
        <v>1</v>
      </c>
      <c r="F279" s="61">
        <f>IF(D279="Cards", 0, IF(OR(B281="X",B281=0,B281=1,B281=2),0,1))</f>
        <v>0</v>
      </c>
      <c r="G279" s="55" t="s">
        <v>115</v>
      </c>
      <c r="H279" s="18">
        <f>IF(G279="No", 0, 1)</f>
        <v>1</v>
      </c>
      <c r="I279" s="12">
        <f>E302</f>
        <v>15905</v>
      </c>
    </row>
    <row r="280" spans="1:10" x14ac:dyDescent="0.3">
      <c r="A280" s="7" t="s">
        <v>76</v>
      </c>
      <c r="B280" s="15">
        <v>0</v>
      </c>
      <c r="C280" s="15">
        <v>6</v>
      </c>
      <c r="D280" s="6"/>
      <c r="E280" s="42"/>
      <c r="F280" s="42"/>
      <c r="G280" s="44"/>
      <c r="H280" s="10"/>
      <c r="I280" s="52"/>
      <c r="J280" s="53"/>
    </row>
    <row r="281" spans="1:10" x14ac:dyDescent="0.3">
      <c r="A281" s="7" t="s">
        <v>3</v>
      </c>
      <c r="B281" s="56" t="str">
        <f>IF(H279=1,"X",SUM(B279:B280))</f>
        <v>X</v>
      </c>
      <c r="J281" t="str">
        <f>B281</f>
        <v>X</v>
      </c>
    </row>
    <row r="282" spans="1:10" ht="15" thickBot="1" x14ac:dyDescent="0.35">
      <c r="A282" s="3"/>
    </row>
    <row r="283" spans="1:10" x14ac:dyDescent="0.3">
      <c r="A283" s="20" t="s">
        <v>58</v>
      </c>
      <c r="B283" s="21" t="s">
        <v>37</v>
      </c>
      <c r="C283" s="22">
        <f>'Contract Cost Sheet'!$C$2</f>
        <v>3000</v>
      </c>
      <c r="D283" s="23">
        <f>IF(OR(E279=1,F279=1),0,IF(OR(B281="X",B281&lt;=4),0,1))</f>
        <v>0</v>
      </c>
      <c r="E283" s="22">
        <f>C283*D283</f>
        <v>0</v>
      </c>
      <c r="F283" s="24"/>
    </row>
    <row r="284" spans="1:10" x14ac:dyDescent="0.3">
      <c r="A284" s="25" t="s">
        <v>59</v>
      </c>
      <c r="B284" s="26" t="s">
        <v>38</v>
      </c>
      <c r="C284" s="27">
        <f>'Contract Cost Sheet'!$C$3</f>
        <v>2250</v>
      </c>
      <c r="D284" s="18">
        <f>IF(OR(E279=1,F279=1),0,IF(OR(B281="X",B281&lt;=2,B281&gt;4),0,1))</f>
        <v>0</v>
      </c>
      <c r="E284" s="27">
        <f t="shared" ref="E284:E288" si="20">C284*D284</f>
        <v>0</v>
      </c>
      <c r="F284" s="29"/>
    </row>
    <row r="285" spans="1:10" x14ac:dyDescent="0.3">
      <c r="A285" s="25" t="s">
        <v>60</v>
      </c>
      <c r="B285" s="26" t="s">
        <v>39</v>
      </c>
      <c r="C285" s="27">
        <f>'Contract Cost Sheet'!$C$4</f>
        <v>1550</v>
      </c>
      <c r="D285" s="18">
        <f>IF(OR(E279=1,F279=1),0,IF(OR(B281="X",B281&gt;2,B281=0),0,1))</f>
        <v>0</v>
      </c>
      <c r="E285" s="27">
        <f t="shared" si="20"/>
        <v>0</v>
      </c>
      <c r="F285" s="29"/>
    </row>
    <row r="286" spans="1:10" x14ac:dyDescent="0.3">
      <c r="A286" s="25" t="s">
        <v>61</v>
      </c>
      <c r="B286" s="26" t="s">
        <v>40</v>
      </c>
      <c r="C286" s="27">
        <f>'Contract Cost Sheet'!$C$5</f>
        <v>415</v>
      </c>
      <c r="D286" s="18">
        <f>IF(OR(E279&gt;=1,F279&gt;=1),0,B281)</f>
        <v>0</v>
      </c>
      <c r="E286" s="27">
        <f t="shared" si="20"/>
        <v>0</v>
      </c>
      <c r="F286" s="29"/>
    </row>
    <row r="287" spans="1:10" x14ac:dyDescent="0.3">
      <c r="A287" s="25" t="s">
        <v>62</v>
      </c>
      <c r="B287" s="26" t="s">
        <v>41</v>
      </c>
      <c r="C287" s="27">
        <f>'Contract Cost Sheet'!$C$6</f>
        <v>4850</v>
      </c>
      <c r="D287" s="18">
        <f>IF(B281="X",0,B280)</f>
        <v>0</v>
      </c>
      <c r="E287" s="27">
        <f t="shared" si="20"/>
        <v>0</v>
      </c>
      <c r="F287" s="29"/>
    </row>
    <row r="288" spans="1:10" x14ac:dyDescent="0.3">
      <c r="A288" s="25" t="s">
        <v>63</v>
      </c>
      <c r="B288" s="26" t="s">
        <v>42</v>
      </c>
      <c r="C288" s="27">
        <f>'Contract Cost Sheet'!$C$7</f>
        <v>4450</v>
      </c>
      <c r="D288" s="18">
        <f>IF(B281="X",0,B279)</f>
        <v>0</v>
      </c>
      <c r="E288" s="27">
        <f t="shared" si="20"/>
        <v>0</v>
      </c>
      <c r="F288" s="29"/>
    </row>
    <row r="289" spans="1:8" x14ac:dyDescent="0.3">
      <c r="A289" s="25" t="s">
        <v>64</v>
      </c>
      <c r="B289" s="26" t="s">
        <v>43</v>
      </c>
      <c r="C289" s="27">
        <f>'Contract Cost Sheet'!$C$9</f>
        <v>215</v>
      </c>
      <c r="D289" s="18">
        <f>IF(B281="X",0,B281)</f>
        <v>0</v>
      </c>
      <c r="E289" s="27">
        <f>C289*D289</f>
        <v>0</v>
      </c>
      <c r="F289" s="29"/>
    </row>
    <row r="290" spans="1:8" x14ac:dyDescent="0.3">
      <c r="A290" s="25" t="s">
        <v>65</v>
      </c>
      <c r="B290" s="26" t="s">
        <v>52</v>
      </c>
      <c r="C290" s="27">
        <f>'Contract Cost Sheet'!$C$10</f>
        <v>190</v>
      </c>
      <c r="D290" s="18">
        <f>IF(B281="X",0,B281)</f>
        <v>0</v>
      </c>
      <c r="E290" s="27">
        <f>C290*D290</f>
        <v>0</v>
      </c>
      <c r="F290" s="29"/>
    </row>
    <row r="291" spans="1:8" x14ac:dyDescent="0.3">
      <c r="A291" s="25" t="s">
        <v>66</v>
      </c>
      <c r="B291" s="26" t="s">
        <v>44</v>
      </c>
      <c r="C291" s="27">
        <f>'Contract Cost Sheet'!$C$11</f>
        <v>365</v>
      </c>
      <c r="D291" s="18">
        <f>IF(B281="X",0,(IF(C279=80,B279,0)+IF(C280=80,B280,0)))</f>
        <v>0</v>
      </c>
      <c r="E291" s="27">
        <f>C291*D291</f>
        <v>0</v>
      </c>
      <c r="F291" s="29"/>
    </row>
    <row r="292" spans="1:8" x14ac:dyDescent="0.3">
      <c r="A292" s="25" t="s">
        <v>67</v>
      </c>
      <c r="B292" s="26" t="s">
        <v>45</v>
      </c>
      <c r="C292" s="27">
        <f>'Contract Cost Sheet'!$C$12</f>
        <v>1250</v>
      </c>
      <c r="D292" s="18">
        <f>IF(B281="X",0,IF(B281&gt;=1,1,0))</f>
        <v>0</v>
      </c>
      <c r="E292" s="27">
        <f>C292*D292</f>
        <v>0</v>
      </c>
      <c r="F292" s="29"/>
    </row>
    <row r="293" spans="1:8" x14ac:dyDescent="0.3">
      <c r="A293" s="25" t="s">
        <v>1</v>
      </c>
      <c r="B293" s="26" t="s">
        <v>46</v>
      </c>
      <c r="C293" s="27">
        <f>'Contract Cost Sheet'!$C$19</f>
        <v>165</v>
      </c>
      <c r="D293" s="18">
        <f>IF(B281="X",0,(IF(C279=20,B279,0)+IF(C280=20,B280,0)))</f>
        <v>0</v>
      </c>
      <c r="E293" s="27">
        <f>C293*D293</f>
        <v>0</v>
      </c>
      <c r="F293" s="29"/>
    </row>
    <row r="294" spans="1:8" x14ac:dyDescent="0.3">
      <c r="A294" s="25" t="s">
        <v>68</v>
      </c>
      <c r="B294" s="26" t="s">
        <v>47</v>
      </c>
      <c r="C294" s="27">
        <f>'Contract Cost Sheet'!$C$20</f>
        <v>135</v>
      </c>
      <c r="D294" s="18">
        <f>IF(B281="X",0,(IF(C279=6,B279,0)+IF(C280=6,B280,0)))</f>
        <v>0</v>
      </c>
      <c r="E294" s="27">
        <f t="shared" ref="E294:E300" si="21">C294*D294</f>
        <v>0</v>
      </c>
      <c r="F294" s="29"/>
    </row>
    <row r="295" spans="1:8" x14ac:dyDescent="0.3">
      <c r="A295" s="25" t="s">
        <v>2</v>
      </c>
      <c r="B295" s="26" t="s">
        <v>48</v>
      </c>
      <c r="C295" s="27">
        <f>'Contract Cost Sheet'!$C$24</f>
        <v>135</v>
      </c>
      <c r="D295" s="18">
        <f>IF(OR(E279&gt;0,F279&gt;0),E279+F279,0)</f>
        <v>1</v>
      </c>
      <c r="E295" s="27">
        <f t="shared" si="21"/>
        <v>135</v>
      </c>
      <c r="F295" s="29"/>
    </row>
    <row r="296" spans="1:8" x14ac:dyDescent="0.3">
      <c r="A296" s="25" t="s">
        <v>86</v>
      </c>
      <c r="B296" s="26" t="s">
        <v>87</v>
      </c>
      <c r="C296" s="27">
        <f>'Contract Cost Sheet'!$C$30</f>
        <v>4950</v>
      </c>
      <c r="D296" s="18">
        <f>E279</f>
        <v>1</v>
      </c>
      <c r="E296" s="27">
        <f t="shared" si="21"/>
        <v>4950</v>
      </c>
      <c r="F296" s="29"/>
    </row>
    <row r="297" spans="1:8" x14ac:dyDescent="0.3">
      <c r="A297" s="25" t="s">
        <v>89</v>
      </c>
      <c r="B297" s="26" t="s">
        <v>88</v>
      </c>
      <c r="C297" s="27">
        <f>'Contract Cost Sheet'!$C$31</f>
        <v>5750</v>
      </c>
      <c r="D297" s="18">
        <f>F279</f>
        <v>0</v>
      </c>
      <c r="E297" s="27">
        <f t="shared" si="21"/>
        <v>0</v>
      </c>
      <c r="F297" s="29"/>
    </row>
    <row r="298" spans="1:8" x14ac:dyDescent="0.3">
      <c r="A298" s="25" t="s">
        <v>90</v>
      </c>
      <c r="B298" s="26" t="s">
        <v>81</v>
      </c>
      <c r="C298" s="27">
        <f>'Contract Cost Sheet'!$C$32</f>
        <v>245</v>
      </c>
      <c r="D298" s="18">
        <f>IF(AND(H279=0,OR(E279&gt;0,F279&gt;0)),B281,0)</f>
        <v>0</v>
      </c>
      <c r="E298" s="27">
        <f t="shared" si="21"/>
        <v>0</v>
      </c>
      <c r="F298" s="29"/>
    </row>
    <row r="299" spans="1:8" x14ac:dyDescent="0.3">
      <c r="A299" s="25" t="s">
        <v>91</v>
      </c>
      <c r="B299" s="26" t="s">
        <v>92</v>
      </c>
      <c r="C299" s="27">
        <f>'Contract Cost Sheet'!$C$33</f>
        <v>9950</v>
      </c>
      <c r="D299" s="18">
        <f>H279</f>
        <v>1</v>
      </c>
      <c r="E299" s="27">
        <f t="shared" si="21"/>
        <v>9950</v>
      </c>
      <c r="F299" s="29"/>
    </row>
    <row r="300" spans="1:8" x14ac:dyDescent="0.3">
      <c r="A300" s="25" t="s">
        <v>93</v>
      </c>
      <c r="B300" s="26" t="s">
        <v>94</v>
      </c>
      <c r="C300" s="27">
        <f>'Contract Cost Sheet'!$C$35</f>
        <v>245</v>
      </c>
      <c r="D300" s="18">
        <f>IF(H279=0,0,1)</f>
        <v>1</v>
      </c>
      <c r="E300" s="27">
        <f t="shared" si="21"/>
        <v>245</v>
      </c>
      <c r="F300" s="29"/>
    </row>
    <row r="301" spans="1:8" x14ac:dyDescent="0.3">
      <c r="A301" s="46" t="s">
        <v>95</v>
      </c>
      <c r="B301" s="47" t="s">
        <v>96</v>
      </c>
      <c r="C301" s="48">
        <f>'Contract Cost Sheet'!$C$36</f>
        <v>625</v>
      </c>
      <c r="D301" s="49">
        <f>IF(H279=0,0,1)</f>
        <v>1</v>
      </c>
      <c r="E301" s="48">
        <f>C301*D301</f>
        <v>625</v>
      </c>
      <c r="F301" s="50"/>
    </row>
    <row r="302" spans="1:8" ht="15" thickBot="1" x14ac:dyDescent="0.35">
      <c r="A302" s="30"/>
      <c r="B302" s="31"/>
      <c r="C302" s="31"/>
      <c r="D302" s="31" t="s">
        <v>0</v>
      </c>
      <c r="E302" s="32">
        <f>SUM(E283:E301)</f>
        <v>15905</v>
      </c>
      <c r="F302" s="33"/>
    </row>
    <row r="303" spans="1:8" x14ac:dyDescent="0.3">
      <c r="A303" s="3"/>
    </row>
    <row r="304" spans="1:8" s="45" customFormat="1" ht="18.75" customHeight="1" x14ac:dyDescent="0.35">
      <c r="A304" s="68" t="s">
        <v>72</v>
      </c>
      <c r="B304" s="68"/>
      <c r="C304" s="68"/>
      <c r="D304" s="68"/>
      <c r="E304" s="68"/>
      <c r="F304" s="68"/>
      <c r="G304" s="68"/>
      <c r="H304" s="68"/>
    </row>
    <row r="305" spans="1:10" ht="18.75" customHeight="1" x14ac:dyDescent="0.35">
      <c r="A305" s="63"/>
      <c r="B305" s="63"/>
      <c r="C305" s="63"/>
      <c r="D305" s="63"/>
      <c r="E305" s="70" t="s">
        <v>99</v>
      </c>
      <c r="F305" s="70"/>
      <c r="G305" s="64" t="s">
        <v>105</v>
      </c>
      <c r="H305" s="65"/>
    </row>
    <row r="306" spans="1:10" ht="18" customHeight="1" x14ac:dyDescent="0.35">
      <c r="A306" s="8" t="s">
        <v>8</v>
      </c>
      <c r="B306" s="9"/>
      <c r="D306" s="40"/>
      <c r="E306" s="71"/>
      <c r="F306" s="71"/>
      <c r="G306" s="66"/>
      <c r="H306" s="66"/>
    </row>
    <row r="307" spans="1:10" x14ac:dyDescent="0.3">
      <c r="A307" s="16" t="s">
        <v>107</v>
      </c>
      <c r="B307" s="5" t="s">
        <v>51</v>
      </c>
      <c r="C307" s="5" t="s">
        <v>6</v>
      </c>
      <c r="D307" s="62" t="s">
        <v>103</v>
      </c>
      <c r="E307" s="5" t="s">
        <v>97</v>
      </c>
      <c r="F307" s="54" t="s">
        <v>98</v>
      </c>
      <c r="G307" s="43" t="s">
        <v>100</v>
      </c>
      <c r="H307" s="5" t="s">
        <v>101</v>
      </c>
    </row>
    <row r="308" spans="1:10" x14ac:dyDescent="0.3">
      <c r="A308" s="7" t="s">
        <v>75</v>
      </c>
      <c r="B308" s="15">
        <v>1</v>
      </c>
      <c r="C308" s="15">
        <v>6</v>
      </c>
      <c r="D308" s="59" t="s">
        <v>104</v>
      </c>
      <c r="E308" s="61">
        <f>IF(D308="Arc Unit",IF(OR(B310="X",B310=1,B310=2),1,0),IF(H308=1,1,0))</f>
        <v>0</v>
      </c>
      <c r="F308" s="61">
        <f>IF(D308="Cards", 0, IF(OR(B310="X",B310=0,B310=1,B310=2),0,1))</f>
        <v>0</v>
      </c>
      <c r="G308" s="55" t="s">
        <v>102</v>
      </c>
      <c r="H308" s="18">
        <f>IF(G308="No", 0, 1)</f>
        <v>0</v>
      </c>
      <c r="I308" s="12">
        <f>E331</f>
        <v>14010</v>
      </c>
    </row>
    <row r="309" spans="1:10" x14ac:dyDescent="0.3">
      <c r="A309" s="7" t="s">
        <v>76</v>
      </c>
      <c r="B309" s="15">
        <v>1</v>
      </c>
      <c r="C309" s="15">
        <v>6</v>
      </c>
      <c r="D309" s="6"/>
      <c r="E309" s="42"/>
      <c r="F309" s="42"/>
      <c r="G309" s="44"/>
      <c r="H309" s="10"/>
      <c r="I309" s="52"/>
      <c r="J309" s="53"/>
    </row>
    <row r="310" spans="1:10" x14ac:dyDescent="0.3">
      <c r="A310" s="7" t="s">
        <v>3</v>
      </c>
      <c r="B310" s="56">
        <f>IF(H308=1,"X",SUM(B308:B309))</f>
        <v>2</v>
      </c>
      <c r="J310">
        <f>B310</f>
        <v>2</v>
      </c>
    </row>
    <row r="311" spans="1:10" ht="15" thickBot="1" x14ac:dyDescent="0.35">
      <c r="A311" s="3"/>
    </row>
    <row r="312" spans="1:10" x14ac:dyDescent="0.3">
      <c r="A312" s="20" t="s">
        <v>58</v>
      </c>
      <c r="B312" s="21" t="s">
        <v>37</v>
      </c>
      <c r="C312" s="22">
        <f>'Contract Cost Sheet'!$C$2</f>
        <v>3000</v>
      </c>
      <c r="D312" s="23">
        <f>IF(OR(E308=1,F308=1),0,IF(OR(B310="X",B310&lt;=4),0,1))</f>
        <v>0</v>
      </c>
      <c r="E312" s="22">
        <f>C312*D312</f>
        <v>0</v>
      </c>
      <c r="F312" s="24"/>
    </row>
    <row r="313" spans="1:10" x14ac:dyDescent="0.3">
      <c r="A313" s="25" t="s">
        <v>59</v>
      </c>
      <c r="B313" s="26" t="s">
        <v>38</v>
      </c>
      <c r="C313" s="27">
        <f>'Contract Cost Sheet'!$C$3</f>
        <v>2250</v>
      </c>
      <c r="D313" s="18">
        <f>IF(OR(E308=1,F308=1),0,IF(OR(B310="X",B310&lt;=2,B310&gt;4),0,1))</f>
        <v>0</v>
      </c>
      <c r="E313" s="27">
        <f t="shared" ref="E313:E317" si="22">C313*D313</f>
        <v>0</v>
      </c>
      <c r="F313" s="29"/>
    </row>
    <row r="314" spans="1:10" x14ac:dyDescent="0.3">
      <c r="A314" s="25" t="s">
        <v>60</v>
      </c>
      <c r="B314" s="26" t="s">
        <v>39</v>
      </c>
      <c r="C314" s="27">
        <f>'Contract Cost Sheet'!$C$4</f>
        <v>1550</v>
      </c>
      <c r="D314" s="18">
        <f>IF(OR(E308=1,F308=1),0,IF(OR(B310="X",B310&gt;2,B310=0),0,1))</f>
        <v>1</v>
      </c>
      <c r="E314" s="27">
        <f t="shared" si="22"/>
        <v>1550</v>
      </c>
      <c r="F314" s="29"/>
    </row>
    <row r="315" spans="1:10" x14ac:dyDescent="0.3">
      <c r="A315" s="25" t="s">
        <v>61</v>
      </c>
      <c r="B315" s="26" t="s">
        <v>40</v>
      </c>
      <c r="C315" s="27">
        <f>'Contract Cost Sheet'!$C$5</f>
        <v>415</v>
      </c>
      <c r="D315" s="18">
        <f>IF(OR(E308&gt;=1,F308&gt;=1),0,B310)</f>
        <v>2</v>
      </c>
      <c r="E315" s="27">
        <f t="shared" si="22"/>
        <v>830</v>
      </c>
      <c r="F315" s="29"/>
    </row>
    <row r="316" spans="1:10" x14ac:dyDescent="0.3">
      <c r="A316" s="25" t="s">
        <v>62</v>
      </c>
      <c r="B316" s="26" t="s">
        <v>41</v>
      </c>
      <c r="C316" s="27">
        <f>'Contract Cost Sheet'!$C$6</f>
        <v>4850</v>
      </c>
      <c r="D316" s="18">
        <f>IF(B310="X",0,B309)</f>
        <v>1</v>
      </c>
      <c r="E316" s="27">
        <f t="shared" si="22"/>
        <v>4850</v>
      </c>
      <c r="F316" s="29"/>
    </row>
    <row r="317" spans="1:10" x14ac:dyDescent="0.3">
      <c r="A317" s="25" t="s">
        <v>63</v>
      </c>
      <c r="B317" s="26" t="s">
        <v>42</v>
      </c>
      <c r="C317" s="27">
        <f>'Contract Cost Sheet'!$C$7</f>
        <v>4450</v>
      </c>
      <c r="D317" s="18">
        <f>IF(B310="X",0,B308)</f>
        <v>1</v>
      </c>
      <c r="E317" s="27">
        <f t="shared" si="22"/>
        <v>4450</v>
      </c>
      <c r="F317" s="29"/>
    </row>
    <row r="318" spans="1:10" x14ac:dyDescent="0.3">
      <c r="A318" s="25" t="s">
        <v>64</v>
      </c>
      <c r="B318" s="26" t="s">
        <v>43</v>
      </c>
      <c r="C318" s="27">
        <f>'Contract Cost Sheet'!$C$9</f>
        <v>215</v>
      </c>
      <c r="D318" s="18">
        <f>IF(B310="X",0,B310)</f>
        <v>2</v>
      </c>
      <c r="E318" s="27">
        <f>C318*D318</f>
        <v>430</v>
      </c>
      <c r="F318" s="29"/>
    </row>
    <row r="319" spans="1:10" x14ac:dyDescent="0.3">
      <c r="A319" s="25" t="s">
        <v>65</v>
      </c>
      <c r="B319" s="26" t="s">
        <v>52</v>
      </c>
      <c r="C319" s="27">
        <f>'Contract Cost Sheet'!$C$10</f>
        <v>190</v>
      </c>
      <c r="D319" s="18">
        <f>IF(B310="X",0,B310)</f>
        <v>2</v>
      </c>
      <c r="E319" s="27">
        <f>C319*D319</f>
        <v>380</v>
      </c>
      <c r="F319" s="29"/>
    </row>
    <row r="320" spans="1:10" x14ac:dyDescent="0.3">
      <c r="A320" s="25" t="s">
        <v>66</v>
      </c>
      <c r="B320" s="26" t="s">
        <v>44</v>
      </c>
      <c r="C320" s="27">
        <f>'Contract Cost Sheet'!$C$11</f>
        <v>365</v>
      </c>
      <c r="D320" s="18">
        <f>IF(B310="X",0,(IF(C308=80,B308,0)+IF(C309=80,B309,0)))</f>
        <v>0</v>
      </c>
      <c r="E320" s="27">
        <f>C320*D320</f>
        <v>0</v>
      </c>
      <c r="F320" s="29"/>
    </row>
    <row r="321" spans="1:10" x14ac:dyDescent="0.3">
      <c r="A321" s="25" t="s">
        <v>67</v>
      </c>
      <c r="B321" s="26" t="s">
        <v>45</v>
      </c>
      <c r="C321" s="27">
        <f>'Contract Cost Sheet'!$C$12</f>
        <v>1250</v>
      </c>
      <c r="D321" s="18">
        <f>IF(B310="X",0,IF(B310&gt;=1,1,0))</f>
        <v>1</v>
      </c>
      <c r="E321" s="27">
        <f>C321*D321</f>
        <v>1250</v>
      </c>
      <c r="F321" s="29"/>
    </row>
    <row r="322" spans="1:10" x14ac:dyDescent="0.3">
      <c r="A322" s="25" t="s">
        <v>1</v>
      </c>
      <c r="B322" s="26" t="s">
        <v>46</v>
      </c>
      <c r="C322" s="27">
        <f>'Contract Cost Sheet'!$C$19</f>
        <v>165</v>
      </c>
      <c r="D322" s="18">
        <f>IF(B310="X",0,(IF(C308=20,B308,0)+IF(C309=20,B309,0)))</f>
        <v>0</v>
      </c>
      <c r="E322" s="27">
        <f>C322*D322</f>
        <v>0</v>
      </c>
      <c r="F322" s="29"/>
    </row>
    <row r="323" spans="1:10" x14ac:dyDescent="0.3">
      <c r="A323" s="25" t="s">
        <v>68</v>
      </c>
      <c r="B323" s="26" t="s">
        <v>47</v>
      </c>
      <c r="C323" s="27">
        <f>'Contract Cost Sheet'!$C$20</f>
        <v>135</v>
      </c>
      <c r="D323" s="18">
        <f>IF(B310="X",0,(IF(C308=6,B308,0)+IF(C309=6,B309,0)))</f>
        <v>2</v>
      </c>
      <c r="E323" s="27">
        <f t="shared" ref="E323:E329" si="23">C323*D323</f>
        <v>270</v>
      </c>
      <c r="F323" s="29"/>
    </row>
    <row r="324" spans="1:10" x14ac:dyDescent="0.3">
      <c r="A324" s="25" t="s">
        <v>2</v>
      </c>
      <c r="B324" s="26" t="s">
        <v>48</v>
      </c>
      <c r="C324" s="27">
        <f>'Contract Cost Sheet'!$C$24</f>
        <v>135</v>
      </c>
      <c r="D324" s="18">
        <f>IF(OR(E308&gt;0,F308&gt;0),E308+F308,0)</f>
        <v>0</v>
      </c>
      <c r="E324" s="27">
        <f t="shared" si="23"/>
        <v>0</v>
      </c>
      <c r="F324" s="29"/>
    </row>
    <row r="325" spans="1:10" x14ac:dyDescent="0.3">
      <c r="A325" s="25" t="s">
        <v>86</v>
      </c>
      <c r="B325" s="26" t="s">
        <v>87</v>
      </c>
      <c r="C325" s="27">
        <f>'Contract Cost Sheet'!$C$30</f>
        <v>4950</v>
      </c>
      <c r="D325" s="18">
        <f>E308</f>
        <v>0</v>
      </c>
      <c r="E325" s="27">
        <f t="shared" si="23"/>
        <v>0</v>
      </c>
      <c r="F325" s="29"/>
    </row>
    <row r="326" spans="1:10" x14ac:dyDescent="0.3">
      <c r="A326" s="25" t="s">
        <v>89</v>
      </c>
      <c r="B326" s="26" t="s">
        <v>88</v>
      </c>
      <c r="C326" s="27">
        <f>'Contract Cost Sheet'!$C$31</f>
        <v>5750</v>
      </c>
      <c r="D326" s="18">
        <f>F308</f>
        <v>0</v>
      </c>
      <c r="E326" s="27">
        <f t="shared" si="23"/>
        <v>0</v>
      </c>
      <c r="F326" s="29"/>
    </row>
    <row r="327" spans="1:10" x14ac:dyDescent="0.3">
      <c r="A327" s="25" t="s">
        <v>90</v>
      </c>
      <c r="B327" s="26" t="s">
        <v>81</v>
      </c>
      <c r="C327" s="27">
        <f>'Contract Cost Sheet'!$C$32</f>
        <v>245</v>
      </c>
      <c r="D327" s="18">
        <f>IF(AND(H308=0,OR(E308&gt;0,F308&gt;0)),B310,0)</f>
        <v>0</v>
      </c>
      <c r="E327" s="27">
        <f t="shared" si="23"/>
        <v>0</v>
      </c>
      <c r="F327" s="29"/>
    </row>
    <row r="328" spans="1:10" x14ac:dyDescent="0.3">
      <c r="A328" s="25" t="s">
        <v>91</v>
      </c>
      <c r="B328" s="26" t="s">
        <v>92</v>
      </c>
      <c r="C328" s="27">
        <f>'Contract Cost Sheet'!$C$33</f>
        <v>9950</v>
      </c>
      <c r="D328" s="18">
        <f>H308</f>
        <v>0</v>
      </c>
      <c r="E328" s="27">
        <f t="shared" si="23"/>
        <v>0</v>
      </c>
      <c r="F328" s="29"/>
    </row>
    <row r="329" spans="1:10" x14ac:dyDescent="0.3">
      <c r="A329" s="25" t="s">
        <v>93</v>
      </c>
      <c r="B329" s="26" t="s">
        <v>94</v>
      </c>
      <c r="C329" s="27">
        <f>'Contract Cost Sheet'!$C$35</f>
        <v>245</v>
      </c>
      <c r="D329" s="18">
        <f>IF(H308=0,0,1)</f>
        <v>0</v>
      </c>
      <c r="E329" s="27">
        <f t="shared" si="23"/>
        <v>0</v>
      </c>
      <c r="F329" s="29"/>
    </row>
    <row r="330" spans="1:10" x14ac:dyDescent="0.3">
      <c r="A330" s="46" t="s">
        <v>95</v>
      </c>
      <c r="B330" s="47" t="s">
        <v>96</v>
      </c>
      <c r="C330" s="48">
        <f>'Contract Cost Sheet'!$C$36</f>
        <v>625</v>
      </c>
      <c r="D330" s="49">
        <f>IF(H308=0,0,1)</f>
        <v>0</v>
      </c>
      <c r="E330" s="48">
        <f>C330*D330</f>
        <v>0</v>
      </c>
      <c r="F330" s="50"/>
    </row>
    <row r="331" spans="1:10" ht="15" thickBot="1" x14ac:dyDescent="0.35">
      <c r="A331" s="30"/>
      <c r="B331" s="31"/>
      <c r="C331" s="31"/>
      <c r="D331" s="31" t="s">
        <v>0</v>
      </c>
      <c r="E331" s="32">
        <f>SUM(E312:E330)</f>
        <v>14010</v>
      </c>
      <c r="F331" s="33"/>
    </row>
    <row r="332" spans="1:10" x14ac:dyDescent="0.3">
      <c r="A332" s="3"/>
    </row>
    <row r="333" spans="1:10" x14ac:dyDescent="0.3">
      <c r="A333" s="3" t="s">
        <v>8</v>
      </c>
    </row>
    <row r="334" spans="1:10" x14ac:dyDescent="0.3">
      <c r="A334" s="16" t="s">
        <v>108</v>
      </c>
      <c r="B334" s="5" t="s">
        <v>51</v>
      </c>
      <c r="C334" s="5" t="s">
        <v>6</v>
      </c>
      <c r="D334" s="62" t="s">
        <v>103</v>
      </c>
      <c r="E334" s="5" t="s">
        <v>97</v>
      </c>
      <c r="F334" s="54" t="s">
        <v>98</v>
      </c>
      <c r="G334" s="43" t="s">
        <v>100</v>
      </c>
      <c r="H334" s="5" t="s">
        <v>101</v>
      </c>
    </row>
    <row r="335" spans="1:10" x14ac:dyDescent="0.3">
      <c r="A335" s="7" t="s">
        <v>75</v>
      </c>
      <c r="B335" s="15">
        <v>1</v>
      </c>
      <c r="C335" s="15">
        <v>6</v>
      </c>
      <c r="D335" s="59" t="s">
        <v>106</v>
      </c>
      <c r="E335" s="61">
        <f>IF(D335="Arc Unit",IF(OR(B337="X",B337=1,B337=2),1,0),IF(H335=1,1,0))</f>
        <v>1</v>
      </c>
      <c r="F335" s="61">
        <f>IF(D335="Cards", 0, IF(OR(B337="X",B337=0,B337=1,B337=2),0,1))</f>
        <v>0</v>
      </c>
      <c r="G335" s="55" t="s">
        <v>102</v>
      </c>
      <c r="H335" s="18">
        <f>IF(G335="No", 0, 1)</f>
        <v>0</v>
      </c>
      <c r="I335" s="12">
        <f>E358</f>
        <v>17205</v>
      </c>
    </row>
    <row r="336" spans="1:10" x14ac:dyDescent="0.3">
      <c r="A336" s="7" t="s">
        <v>76</v>
      </c>
      <c r="B336" s="15">
        <v>1</v>
      </c>
      <c r="C336" s="15">
        <v>6</v>
      </c>
      <c r="D336" s="6"/>
      <c r="E336" s="42"/>
      <c r="F336" s="42"/>
      <c r="G336" s="44"/>
      <c r="H336" s="10"/>
      <c r="I336" s="52"/>
      <c r="J336" s="53"/>
    </row>
    <row r="337" spans="1:10" x14ac:dyDescent="0.3">
      <c r="A337" s="7" t="s">
        <v>3</v>
      </c>
      <c r="B337" s="56">
        <f>IF(H335=1,"X",SUM(B335:B336))</f>
        <v>2</v>
      </c>
      <c r="J337">
        <f>B337</f>
        <v>2</v>
      </c>
    </row>
    <row r="338" spans="1:10" ht="15" thickBot="1" x14ac:dyDescent="0.35">
      <c r="A338" s="3"/>
    </row>
    <row r="339" spans="1:10" x14ac:dyDescent="0.3">
      <c r="A339" s="20" t="s">
        <v>58</v>
      </c>
      <c r="B339" s="21" t="s">
        <v>37</v>
      </c>
      <c r="C339" s="22">
        <f>'Contract Cost Sheet'!$C$2</f>
        <v>3000</v>
      </c>
      <c r="D339" s="23">
        <f>IF(OR(E335=1,F335=1),0,IF(OR(B337="X",B337&lt;=4),0,1))</f>
        <v>0</v>
      </c>
      <c r="E339" s="22">
        <f>C339*D339</f>
        <v>0</v>
      </c>
      <c r="F339" s="24"/>
    </row>
    <row r="340" spans="1:10" x14ac:dyDescent="0.3">
      <c r="A340" s="25" t="s">
        <v>59</v>
      </c>
      <c r="B340" s="26" t="s">
        <v>38</v>
      </c>
      <c r="C340" s="27">
        <f>'Contract Cost Sheet'!$C$3</f>
        <v>2250</v>
      </c>
      <c r="D340" s="18">
        <f>IF(OR(E335=1,F335=1),0,IF(OR(B337="X",B337&lt;=2,B337&gt;4),0,1))</f>
        <v>0</v>
      </c>
      <c r="E340" s="27">
        <f t="shared" ref="E340:E344" si="24">C340*D340</f>
        <v>0</v>
      </c>
      <c r="F340" s="29"/>
    </row>
    <row r="341" spans="1:10" x14ac:dyDescent="0.3">
      <c r="A341" s="25" t="s">
        <v>60</v>
      </c>
      <c r="B341" s="26" t="s">
        <v>39</v>
      </c>
      <c r="C341" s="27">
        <f>'Contract Cost Sheet'!$C$4</f>
        <v>1550</v>
      </c>
      <c r="D341" s="18">
        <f>IF(OR(E335=1,F335=1),0,IF(OR(B337="X",B337&gt;2,B337=0),0,1))</f>
        <v>0</v>
      </c>
      <c r="E341" s="27">
        <f t="shared" si="24"/>
        <v>0</v>
      </c>
      <c r="F341" s="29"/>
    </row>
    <row r="342" spans="1:10" x14ac:dyDescent="0.3">
      <c r="A342" s="25" t="s">
        <v>61</v>
      </c>
      <c r="B342" s="26" t="s">
        <v>40</v>
      </c>
      <c r="C342" s="27">
        <f>'Contract Cost Sheet'!$C$5</f>
        <v>415</v>
      </c>
      <c r="D342" s="18">
        <f>IF(OR(E335&gt;=1,F335&gt;=1),0,B337)</f>
        <v>0</v>
      </c>
      <c r="E342" s="27">
        <f t="shared" si="24"/>
        <v>0</v>
      </c>
      <c r="F342" s="29"/>
    </row>
    <row r="343" spans="1:10" x14ac:dyDescent="0.3">
      <c r="A343" s="25" t="s">
        <v>62</v>
      </c>
      <c r="B343" s="26" t="s">
        <v>41</v>
      </c>
      <c r="C343" s="27">
        <f>'Contract Cost Sheet'!$C$6</f>
        <v>4850</v>
      </c>
      <c r="D343" s="18">
        <f>IF(B337="X",0,B336)</f>
        <v>1</v>
      </c>
      <c r="E343" s="27">
        <f t="shared" si="24"/>
        <v>4850</v>
      </c>
      <c r="F343" s="29"/>
    </row>
    <row r="344" spans="1:10" x14ac:dyDescent="0.3">
      <c r="A344" s="25" t="s">
        <v>63</v>
      </c>
      <c r="B344" s="26" t="s">
        <v>42</v>
      </c>
      <c r="C344" s="27">
        <f>'Contract Cost Sheet'!$C$7</f>
        <v>4450</v>
      </c>
      <c r="D344" s="18">
        <f>IF(B337="X",0,B335)</f>
        <v>1</v>
      </c>
      <c r="E344" s="27">
        <f t="shared" si="24"/>
        <v>4450</v>
      </c>
      <c r="F344" s="29"/>
    </row>
    <row r="345" spans="1:10" x14ac:dyDescent="0.3">
      <c r="A345" s="25" t="s">
        <v>64</v>
      </c>
      <c r="B345" s="26" t="s">
        <v>43</v>
      </c>
      <c r="C345" s="27">
        <f>'Contract Cost Sheet'!$C$9</f>
        <v>215</v>
      </c>
      <c r="D345" s="18">
        <f>IF(B337="X",0,B337)</f>
        <v>2</v>
      </c>
      <c r="E345" s="27">
        <f>C345*D345</f>
        <v>430</v>
      </c>
      <c r="F345" s="29"/>
    </row>
    <row r="346" spans="1:10" x14ac:dyDescent="0.3">
      <c r="A346" s="25" t="s">
        <v>65</v>
      </c>
      <c r="B346" s="26" t="s">
        <v>52</v>
      </c>
      <c r="C346" s="27">
        <f>'Contract Cost Sheet'!$C$10</f>
        <v>190</v>
      </c>
      <c r="D346" s="18">
        <f>IF(B337="X",0,B337)</f>
        <v>2</v>
      </c>
      <c r="E346" s="27">
        <f>C346*D346</f>
        <v>380</v>
      </c>
      <c r="F346" s="29"/>
    </row>
    <row r="347" spans="1:10" x14ac:dyDescent="0.3">
      <c r="A347" s="25" t="s">
        <v>66</v>
      </c>
      <c r="B347" s="26" t="s">
        <v>44</v>
      </c>
      <c r="C347" s="27">
        <f>'Contract Cost Sheet'!$C$11</f>
        <v>365</v>
      </c>
      <c r="D347" s="18">
        <f>IF(B337="X",0,(IF(C335=80,B335,0)+IF(C336=80,B336,0)))</f>
        <v>0</v>
      </c>
      <c r="E347" s="27">
        <f>C347*D347</f>
        <v>0</v>
      </c>
      <c r="F347" s="29"/>
    </row>
    <row r="348" spans="1:10" x14ac:dyDescent="0.3">
      <c r="A348" s="25" t="s">
        <v>67</v>
      </c>
      <c r="B348" s="26" t="s">
        <v>45</v>
      </c>
      <c r="C348" s="27">
        <f>'Contract Cost Sheet'!$C$12</f>
        <v>1250</v>
      </c>
      <c r="D348" s="18">
        <f>IF(B337="X",0,IF(B337&gt;=1,1,0))</f>
        <v>1</v>
      </c>
      <c r="E348" s="27">
        <f>C348*D348</f>
        <v>1250</v>
      </c>
      <c r="F348" s="29"/>
    </row>
    <row r="349" spans="1:10" x14ac:dyDescent="0.3">
      <c r="A349" s="25" t="s">
        <v>1</v>
      </c>
      <c r="B349" s="26" t="s">
        <v>46</v>
      </c>
      <c r="C349" s="27">
        <f>'Contract Cost Sheet'!$C$19</f>
        <v>165</v>
      </c>
      <c r="D349" s="18">
        <f>IF(B337="X",0,(IF(C335=20,B335,0)+IF(C336=20,B336,0)))</f>
        <v>0</v>
      </c>
      <c r="E349" s="27">
        <f>C349*D349</f>
        <v>0</v>
      </c>
      <c r="F349" s="29"/>
    </row>
    <row r="350" spans="1:10" x14ac:dyDescent="0.3">
      <c r="A350" s="25" t="s">
        <v>68</v>
      </c>
      <c r="B350" s="26" t="s">
        <v>47</v>
      </c>
      <c r="C350" s="27">
        <f>'Contract Cost Sheet'!$C$20</f>
        <v>135</v>
      </c>
      <c r="D350" s="18">
        <f>IF(B337="X",0,(IF(C335=6,B335,0)+IF(C336=6,B336,0)))</f>
        <v>2</v>
      </c>
      <c r="E350" s="27">
        <f t="shared" ref="E350:E356" si="25">C350*D350</f>
        <v>270</v>
      </c>
      <c r="F350" s="29"/>
    </row>
    <row r="351" spans="1:10" x14ac:dyDescent="0.3">
      <c r="A351" s="25" t="s">
        <v>2</v>
      </c>
      <c r="B351" s="26" t="s">
        <v>48</v>
      </c>
      <c r="C351" s="27">
        <f>'Contract Cost Sheet'!$C$24</f>
        <v>135</v>
      </c>
      <c r="D351" s="18">
        <f>IF(OR(E335&gt;0,F335&gt;0),E335+F335,0)</f>
        <v>1</v>
      </c>
      <c r="E351" s="27">
        <f t="shared" si="25"/>
        <v>135</v>
      </c>
      <c r="F351" s="29"/>
    </row>
    <row r="352" spans="1:10" x14ac:dyDescent="0.3">
      <c r="A352" s="25" t="s">
        <v>86</v>
      </c>
      <c r="B352" s="26" t="s">
        <v>87</v>
      </c>
      <c r="C352" s="27">
        <f>'Contract Cost Sheet'!$C$30</f>
        <v>4950</v>
      </c>
      <c r="D352" s="18">
        <f>E335</f>
        <v>1</v>
      </c>
      <c r="E352" s="27">
        <f t="shared" si="25"/>
        <v>4950</v>
      </c>
      <c r="F352" s="29"/>
    </row>
    <row r="353" spans="1:10" x14ac:dyDescent="0.3">
      <c r="A353" s="25" t="s">
        <v>89</v>
      </c>
      <c r="B353" s="26" t="s">
        <v>88</v>
      </c>
      <c r="C353" s="27">
        <f>'Contract Cost Sheet'!$C$31</f>
        <v>5750</v>
      </c>
      <c r="D353" s="18">
        <f>F335</f>
        <v>0</v>
      </c>
      <c r="E353" s="27">
        <f t="shared" si="25"/>
        <v>0</v>
      </c>
      <c r="F353" s="29"/>
    </row>
    <row r="354" spans="1:10" x14ac:dyDescent="0.3">
      <c r="A354" s="25" t="s">
        <v>90</v>
      </c>
      <c r="B354" s="26" t="s">
        <v>81</v>
      </c>
      <c r="C354" s="27">
        <f>'Contract Cost Sheet'!$C$32</f>
        <v>245</v>
      </c>
      <c r="D354" s="18">
        <f>IF(AND(H335=0,OR(E335&gt;0,F335&gt;0)),B337,0)</f>
        <v>2</v>
      </c>
      <c r="E354" s="27">
        <f t="shared" si="25"/>
        <v>490</v>
      </c>
      <c r="F354" s="29"/>
    </row>
    <row r="355" spans="1:10" x14ac:dyDescent="0.3">
      <c r="A355" s="25" t="s">
        <v>91</v>
      </c>
      <c r="B355" s="26" t="s">
        <v>92</v>
      </c>
      <c r="C355" s="27">
        <f>'Contract Cost Sheet'!$C$33</f>
        <v>9950</v>
      </c>
      <c r="D355" s="18">
        <f>H335</f>
        <v>0</v>
      </c>
      <c r="E355" s="27">
        <f t="shared" si="25"/>
        <v>0</v>
      </c>
      <c r="F355" s="29"/>
    </row>
    <row r="356" spans="1:10" x14ac:dyDescent="0.3">
      <c r="A356" s="25" t="s">
        <v>93</v>
      </c>
      <c r="B356" s="26" t="s">
        <v>94</v>
      </c>
      <c r="C356" s="27">
        <f>'Contract Cost Sheet'!$C$35</f>
        <v>245</v>
      </c>
      <c r="D356" s="18">
        <f>IF(H335=0,0,1)</f>
        <v>0</v>
      </c>
      <c r="E356" s="27">
        <f t="shared" si="25"/>
        <v>0</v>
      </c>
      <c r="F356" s="29"/>
    </row>
    <row r="357" spans="1:10" x14ac:dyDescent="0.3">
      <c r="A357" s="46" t="s">
        <v>95</v>
      </c>
      <c r="B357" s="47" t="s">
        <v>96</v>
      </c>
      <c r="C357" s="48">
        <f>'Contract Cost Sheet'!$C$36</f>
        <v>625</v>
      </c>
      <c r="D357" s="49">
        <f>IF(H335=0,0,1)</f>
        <v>0</v>
      </c>
      <c r="E357" s="48">
        <f>C357*D357</f>
        <v>0</v>
      </c>
      <c r="F357" s="50"/>
    </row>
    <row r="358" spans="1:10" ht="15" thickBot="1" x14ac:dyDescent="0.35">
      <c r="A358" s="30"/>
      <c r="B358" s="31"/>
      <c r="C358" s="31"/>
      <c r="D358" s="31" t="s">
        <v>0</v>
      </c>
      <c r="E358" s="32">
        <f>SUM(E339:E357)</f>
        <v>17205</v>
      </c>
      <c r="F358" s="33"/>
    </row>
    <row r="359" spans="1:10" x14ac:dyDescent="0.3">
      <c r="A359" s="3"/>
    </row>
    <row r="360" spans="1:10" x14ac:dyDescent="0.3">
      <c r="A360" s="3" t="s">
        <v>8</v>
      </c>
    </row>
    <row r="361" spans="1:10" x14ac:dyDescent="0.3">
      <c r="A361" s="16" t="s">
        <v>109</v>
      </c>
      <c r="B361" s="5" t="s">
        <v>51</v>
      </c>
      <c r="C361" s="5" t="s">
        <v>6</v>
      </c>
      <c r="D361" s="62" t="s">
        <v>103</v>
      </c>
      <c r="E361" s="5" t="s">
        <v>97</v>
      </c>
      <c r="F361" s="54" t="s">
        <v>98</v>
      </c>
      <c r="G361" s="43" t="s">
        <v>100</v>
      </c>
      <c r="H361" s="5" t="s">
        <v>101</v>
      </c>
    </row>
    <row r="362" spans="1:10" x14ac:dyDescent="0.3">
      <c r="A362" s="7" t="s">
        <v>75</v>
      </c>
      <c r="B362" s="15">
        <v>1</v>
      </c>
      <c r="C362" s="15">
        <v>6</v>
      </c>
      <c r="D362" s="59" t="s">
        <v>106</v>
      </c>
      <c r="E362" s="61">
        <v>0</v>
      </c>
      <c r="F362" s="61">
        <v>1</v>
      </c>
      <c r="G362" s="55" t="s">
        <v>102</v>
      </c>
      <c r="H362" s="18">
        <f>IF(G362="No", 0, 1)</f>
        <v>0</v>
      </c>
      <c r="I362" s="12">
        <f>E385</f>
        <v>18005</v>
      </c>
    </row>
    <row r="363" spans="1:10" x14ac:dyDescent="0.3">
      <c r="A363" s="7" t="s">
        <v>76</v>
      </c>
      <c r="B363" s="15">
        <v>1</v>
      </c>
      <c r="C363" s="15">
        <v>6</v>
      </c>
      <c r="D363" s="6"/>
      <c r="E363" s="42"/>
      <c r="F363" s="42"/>
      <c r="G363" s="44"/>
      <c r="H363" s="10"/>
      <c r="I363" s="52"/>
      <c r="J363" s="53"/>
    </row>
    <row r="364" spans="1:10" x14ac:dyDescent="0.3">
      <c r="A364" s="7" t="s">
        <v>3</v>
      </c>
      <c r="B364" s="56">
        <f>IF(H362=1,"X",SUM(B362:B363))</f>
        <v>2</v>
      </c>
      <c r="J364">
        <f>B364</f>
        <v>2</v>
      </c>
    </row>
    <row r="365" spans="1:10" ht="15" thickBot="1" x14ac:dyDescent="0.35">
      <c r="A365" s="3"/>
    </row>
    <row r="366" spans="1:10" x14ac:dyDescent="0.3">
      <c r="A366" s="20" t="s">
        <v>58</v>
      </c>
      <c r="B366" s="21" t="s">
        <v>37</v>
      </c>
      <c r="C366" s="22">
        <f>'Contract Cost Sheet'!$C$2</f>
        <v>3000</v>
      </c>
      <c r="D366" s="23">
        <f>IF(OR(E362=1,F362=1),0,IF(OR(B364="X",B364&lt;=4),0,1))</f>
        <v>0</v>
      </c>
      <c r="E366" s="22">
        <f>C366*D366</f>
        <v>0</v>
      </c>
      <c r="F366" s="24"/>
    </row>
    <row r="367" spans="1:10" x14ac:dyDescent="0.3">
      <c r="A367" s="25" t="s">
        <v>59</v>
      </c>
      <c r="B367" s="26" t="s">
        <v>38</v>
      </c>
      <c r="C367" s="27">
        <f>'Contract Cost Sheet'!$C$3</f>
        <v>2250</v>
      </c>
      <c r="D367" s="18">
        <f>IF(OR(E362=1,F362=1),0,IF(OR(B364="X",B364&lt;=2,B364&gt;4),0,1))</f>
        <v>0</v>
      </c>
      <c r="E367" s="27">
        <f t="shared" ref="E367:E371" si="26">C367*D367</f>
        <v>0</v>
      </c>
      <c r="F367" s="29"/>
    </row>
    <row r="368" spans="1:10" x14ac:dyDescent="0.3">
      <c r="A368" s="25" t="s">
        <v>60</v>
      </c>
      <c r="B368" s="26" t="s">
        <v>39</v>
      </c>
      <c r="C368" s="27">
        <f>'Contract Cost Sheet'!$C$4</f>
        <v>1550</v>
      </c>
      <c r="D368" s="18">
        <f>IF(OR(E362=1,F362=1),0,IF(OR(B364="X",B364&gt;2,B364=0),0,1))</f>
        <v>0</v>
      </c>
      <c r="E368" s="27">
        <f t="shared" si="26"/>
        <v>0</v>
      </c>
      <c r="F368" s="29"/>
    </row>
    <row r="369" spans="1:6" x14ac:dyDescent="0.3">
      <c r="A369" s="25" t="s">
        <v>61</v>
      </c>
      <c r="B369" s="26" t="s">
        <v>40</v>
      </c>
      <c r="C369" s="27">
        <f>'Contract Cost Sheet'!$C$5</f>
        <v>415</v>
      </c>
      <c r="D369" s="18">
        <f>IF(OR(E362&gt;=1,F362&gt;=1),0,B364)</f>
        <v>0</v>
      </c>
      <c r="E369" s="27">
        <f t="shared" si="26"/>
        <v>0</v>
      </c>
      <c r="F369" s="29"/>
    </row>
    <row r="370" spans="1:6" x14ac:dyDescent="0.3">
      <c r="A370" s="25" t="s">
        <v>62</v>
      </c>
      <c r="B370" s="26" t="s">
        <v>41</v>
      </c>
      <c r="C370" s="27">
        <f>'Contract Cost Sheet'!$C$6</f>
        <v>4850</v>
      </c>
      <c r="D370" s="18">
        <f>IF(B364="X",0,B363)</f>
        <v>1</v>
      </c>
      <c r="E370" s="27">
        <f t="shared" si="26"/>
        <v>4850</v>
      </c>
      <c r="F370" s="29"/>
    </row>
    <row r="371" spans="1:6" x14ac:dyDescent="0.3">
      <c r="A371" s="25" t="s">
        <v>63</v>
      </c>
      <c r="B371" s="26" t="s">
        <v>42</v>
      </c>
      <c r="C371" s="27">
        <f>'Contract Cost Sheet'!$C$7</f>
        <v>4450</v>
      </c>
      <c r="D371" s="18">
        <f>IF(B364="X",0,B362)</f>
        <v>1</v>
      </c>
      <c r="E371" s="27">
        <f t="shared" si="26"/>
        <v>4450</v>
      </c>
      <c r="F371" s="29"/>
    </row>
    <row r="372" spans="1:6" x14ac:dyDescent="0.3">
      <c r="A372" s="25" t="s">
        <v>64</v>
      </c>
      <c r="B372" s="26" t="s">
        <v>43</v>
      </c>
      <c r="C372" s="27">
        <f>'Contract Cost Sheet'!$C$9</f>
        <v>215</v>
      </c>
      <c r="D372" s="18">
        <f>IF(B364="X",0,B364)</f>
        <v>2</v>
      </c>
      <c r="E372" s="27">
        <f>C372*D372</f>
        <v>430</v>
      </c>
      <c r="F372" s="29"/>
    </row>
    <row r="373" spans="1:6" x14ac:dyDescent="0.3">
      <c r="A373" s="25" t="s">
        <v>65</v>
      </c>
      <c r="B373" s="26" t="s">
        <v>52</v>
      </c>
      <c r="C373" s="27">
        <f>'Contract Cost Sheet'!$C$10</f>
        <v>190</v>
      </c>
      <c r="D373" s="18">
        <f>IF(B364="X",0,B364)</f>
        <v>2</v>
      </c>
      <c r="E373" s="27">
        <f>C373*D373</f>
        <v>380</v>
      </c>
      <c r="F373" s="29"/>
    </row>
    <row r="374" spans="1:6" x14ac:dyDescent="0.3">
      <c r="A374" s="25" t="s">
        <v>66</v>
      </c>
      <c r="B374" s="26" t="s">
        <v>44</v>
      </c>
      <c r="C374" s="27">
        <f>'Contract Cost Sheet'!$C$11</f>
        <v>365</v>
      </c>
      <c r="D374" s="18">
        <f>IF(B364="X",0,(IF(C362=80,B362,0)+IF(C363=80,B363,0)))</f>
        <v>0</v>
      </c>
      <c r="E374" s="27">
        <f>C374*D374</f>
        <v>0</v>
      </c>
      <c r="F374" s="29"/>
    </row>
    <row r="375" spans="1:6" x14ac:dyDescent="0.3">
      <c r="A375" s="25" t="s">
        <v>67</v>
      </c>
      <c r="B375" s="26" t="s">
        <v>45</v>
      </c>
      <c r="C375" s="27">
        <f>'Contract Cost Sheet'!$C$12</f>
        <v>1250</v>
      </c>
      <c r="D375" s="18">
        <f>IF(B364="X",0,IF(B364&gt;=1,1,0))</f>
        <v>1</v>
      </c>
      <c r="E375" s="27">
        <f>C375*D375</f>
        <v>1250</v>
      </c>
      <c r="F375" s="29"/>
    </row>
    <row r="376" spans="1:6" x14ac:dyDescent="0.3">
      <c r="A376" s="25" t="s">
        <v>1</v>
      </c>
      <c r="B376" s="26" t="s">
        <v>46</v>
      </c>
      <c r="C376" s="27">
        <f>'Contract Cost Sheet'!$C$19</f>
        <v>165</v>
      </c>
      <c r="D376" s="18">
        <f>IF(B364="X",0,(IF(C362=20,B362,0)+IF(C363=20,B363,0)))</f>
        <v>0</v>
      </c>
      <c r="E376" s="27">
        <f>C376*D376</f>
        <v>0</v>
      </c>
      <c r="F376" s="29"/>
    </row>
    <row r="377" spans="1:6" x14ac:dyDescent="0.3">
      <c r="A377" s="25" t="s">
        <v>68</v>
      </c>
      <c r="B377" s="26" t="s">
        <v>47</v>
      </c>
      <c r="C377" s="27">
        <f>'Contract Cost Sheet'!$C$20</f>
        <v>135</v>
      </c>
      <c r="D377" s="18">
        <f>IF(B364="X",0,(IF(C362=6,B362,0)+IF(C363=6,B363,0)))</f>
        <v>2</v>
      </c>
      <c r="E377" s="27">
        <f t="shared" ref="E377:E383" si="27">C377*D377</f>
        <v>270</v>
      </c>
      <c r="F377" s="29"/>
    </row>
    <row r="378" spans="1:6" x14ac:dyDescent="0.3">
      <c r="A378" s="25" t="s">
        <v>2</v>
      </c>
      <c r="B378" s="26" t="s">
        <v>48</v>
      </c>
      <c r="C378" s="27">
        <f>'Contract Cost Sheet'!$C$24</f>
        <v>135</v>
      </c>
      <c r="D378" s="18">
        <f>IF(OR(E362&gt;0,F362&gt;0),E362+F362,0)</f>
        <v>1</v>
      </c>
      <c r="E378" s="27">
        <f t="shared" si="27"/>
        <v>135</v>
      </c>
      <c r="F378" s="29"/>
    </row>
    <row r="379" spans="1:6" x14ac:dyDescent="0.3">
      <c r="A379" s="25" t="s">
        <v>86</v>
      </c>
      <c r="B379" s="26" t="s">
        <v>87</v>
      </c>
      <c r="C379" s="27">
        <f>'Contract Cost Sheet'!$C$30</f>
        <v>4950</v>
      </c>
      <c r="D379" s="18">
        <f>E362</f>
        <v>0</v>
      </c>
      <c r="E379" s="27">
        <f t="shared" si="27"/>
        <v>0</v>
      </c>
      <c r="F379" s="29"/>
    </row>
    <row r="380" spans="1:6" x14ac:dyDescent="0.3">
      <c r="A380" s="25" t="s">
        <v>89</v>
      </c>
      <c r="B380" s="26" t="s">
        <v>88</v>
      </c>
      <c r="C380" s="27">
        <f>'Contract Cost Sheet'!$C$31</f>
        <v>5750</v>
      </c>
      <c r="D380" s="18">
        <f>F362</f>
        <v>1</v>
      </c>
      <c r="E380" s="27">
        <f t="shared" si="27"/>
        <v>5750</v>
      </c>
      <c r="F380" s="29"/>
    </row>
    <row r="381" spans="1:6" x14ac:dyDescent="0.3">
      <c r="A381" s="25" t="s">
        <v>90</v>
      </c>
      <c r="B381" s="26" t="s">
        <v>81</v>
      </c>
      <c r="C381" s="27">
        <f>'Contract Cost Sheet'!$C$32</f>
        <v>245</v>
      </c>
      <c r="D381" s="18">
        <f>IF(AND(H362=0,OR(E362&gt;0,F362&gt;0)),B364,0)</f>
        <v>2</v>
      </c>
      <c r="E381" s="27">
        <f t="shared" si="27"/>
        <v>490</v>
      </c>
      <c r="F381" s="29"/>
    </row>
    <row r="382" spans="1:6" x14ac:dyDescent="0.3">
      <c r="A382" s="25" t="s">
        <v>91</v>
      </c>
      <c r="B382" s="26" t="s">
        <v>92</v>
      </c>
      <c r="C382" s="27">
        <f>'Contract Cost Sheet'!$C$33</f>
        <v>9950</v>
      </c>
      <c r="D382" s="18">
        <f>H362</f>
        <v>0</v>
      </c>
      <c r="E382" s="27">
        <f t="shared" si="27"/>
        <v>0</v>
      </c>
      <c r="F382" s="29"/>
    </row>
    <row r="383" spans="1:6" x14ac:dyDescent="0.3">
      <c r="A383" s="25" t="s">
        <v>93</v>
      </c>
      <c r="B383" s="26" t="s">
        <v>94</v>
      </c>
      <c r="C383" s="27">
        <f>'Contract Cost Sheet'!$C$35</f>
        <v>245</v>
      </c>
      <c r="D383" s="18">
        <f>IF(H362=0,0,1)</f>
        <v>0</v>
      </c>
      <c r="E383" s="27">
        <f t="shared" si="27"/>
        <v>0</v>
      </c>
      <c r="F383" s="29"/>
    </row>
    <row r="384" spans="1:6" x14ac:dyDescent="0.3">
      <c r="A384" s="46" t="s">
        <v>95</v>
      </c>
      <c r="B384" s="47" t="s">
        <v>96</v>
      </c>
      <c r="C384" s="48">
        <f>'Contract Cost Sheet'!$C$36</f>
        <v>625</v>
      </c>
      <c r="D384" s="49">
        <f>IF(H362=0,0,1)</f>
        <v>0</v>
      </c>
      <c r="E384" s="48">
        <f>C384*D384</f>
        <v>0</v>
      </c>
      <c r="F384" s="50"/>
    </row>
    <row r="385" spans="1:10" ht="15" thickBot="1" x14ac:dyDescent="0.35">
      <c r="A385" s="30"/>
      <c r="B385" s="31"/>
      <c r="C385" s="31"/>
      <c r="D385" s="31" t="s">
        <v>0</v>
      </c>
      <c r="E385" s="32">
        <f>SUM(E366:E384)</f>
        <v>18005</v>
      </c>
      <c r="F385" s="33"/>
    </row>
    <row r="386" spans="1:10" x14ac:dyDescent="0.3">
      <c r="A386" s="3"/>
    </row>
    <row r="387" spans="1:10" x14ac:dyDescent="0.3">
      <c r="A387" s="3" t="s">
        <v>8</v>
      </c>
    </row>
    <row r="388" spans="1:10" x14ac:dyDescent="0.3">
      <c r="A388" s="16" t="s">
        <v>69</v>
      </c>
      <c r="B388" s="5" t="s">
        <v>51</v>
      </c>
      <c r="C388" s="5" t="s">
        <v>6</v>
      </c>
      <c r="D388" s="62" t="s">
        <v>103</v>
      </c>
      <c r="E388" s="5" t="s">
        <v>97</v>
      </c>
      <c r="F388" s="54" t="s">
        <v>98</v>
      </c>
      <c r="G388" s="43" t="s">
        <v>100</v>
      </c>
      <c r="H388" s="5" t="s">
        <v>101</v>
      </c>
    </row>
    <row r="389" spans="1:10" x14ac:dyDescent="0.3">
      <c r="A389" s="7" t="s">
        <v>75</v>
      </c>
      <c r="B389" s="15">
        <v>2</v>
      </c>
      <c r="C389" s="15">
        <v>6</v>
      </c>
      <c r="D389" s="59" t="s">
        <v>104</v>
      </c>
      <c r="E389" s="61">
        <f>IF(D389="Arc Unit",IF(OR(B391="X",B391=1,B391=2),1,0),IF(H389=1,1,0))</f>
        <v>0</v>
      </c>
      <c r="F389" s="61">
        <f>IF(D389="Cards", 0, IF(OR(B391="X",B391=0,B391=1,B391=2),0,1))</f>
        <v>0</v>
      </c>
      <c r="G389" s="55" t="s">
        <v>102</v>
      </c>
      <c r="H389" s="18">
        <f>IF(G389="No", 0, 1)</f>
        <v>0</v>
      </c>
      <c r="I389" s="12">
        <f>E412</f>
        <v>20115</v>
      </c>
    </row>
    <row r="390" spans="1:10" x14ac:dyDescent="0.3">
      <c r="A390" s="7" t="s">
        <v>76</v>
      </c>
      <c r="B390" s="15">
        <v>1</v>
      </c>
      <c r="C390" s="15">
        <v>6</v>
      </c>
      <c r="D390" s="6"/>
      <c r="E390" s="42"/>
      <c r="F390" s="42"/>
      <c r="G390" s="44"/>
      <c r="H390" s="10"/>
      <c r="I390" s="52"/>
      <c r="J390" s="53"/>
    </row>
    <row r="391" spans="1:10" x14ac:dyDescent="0.3">
      <c r="A391" s="7" t="s">
        <v>3</v>
      </c>
      <c r="B391" s="56">
        <f>IF(H389=1,"X",SUM(B389:B390))</f>
        <v>3</v>
      </c>
      <c r="J391">
        <f>B391</f>
        <v>3</v>
      </c>
    </row>
    <row r="392" spans="1:10" ht="15" thickBot="1" x14ac:dyDescent="0.35">
      <c r="A392" s="3"/>
    </row>
    <row r="393" spans="1:10" x14ac:dyDescent="0.3">
      <c r="A393" s="20" t="s">
        <v>58</v>
      </c>
      <c r="B393" s="21" t="s">
        <v>37</v>
      </c>
      <c r="C393" s="22">
        <f>'Contract Cost Sheet'!$C$2</f>
        <v>3000</v>
      </c>
      <c r="D393" s="23">
        <f>IF(OR(E389=1,F389=1),0,IF(OR(B391="X",B391&lt;=4),0,1))</f>
        <v>0</v>
      </c>
      <c r="E393" s="22">
        <f>C393*D393</f>
        <v>0</v>
      </c>
      <c r="F393" s="24"/>
    </row>
    <row r="394" spans="1:10" x14ac:dyDescent="0.3">
      <c r="A394" s="25" t="s">
        <v>59</v>
      </c>
      <c r="B394" s="26" t="s">
        <v>38</v>
      </c>
      <c r="C394" s="27">
        <f>'Contract Cost Sheet'!$C$3</f>
        <v>2250</v>
      </c>
      <c r="D394" s="18">
        <f>IF(OR(E389=1,F389=1),0,IF(OR(B391="X",B391&lt;=2,B391&gt;4),0,1))</f>
        <v>1</v>
      </c>
      <c r="E394" s="27">
        <f t="shared" ref="E394:E398" si="28">C394*D394</f>
        <v>2250</v>
      </c>
      <c r="F394" s="29"/>
    </row>
    <row r="395" spans="1:10" x14ac:dyDescent="0.3">
      <c r="A395" s="25" t="s">
        <v>60</v>
      </c>
      <c r="B395" s="26" t="s">
        <v>39</v>
      </c>
      <c r="C395" s="27">
        <f>'Contract Cost Sheet'!$C$4</f>
        <v>1550</v>
      </c>
      <c r="D395" s="18">
        <f>IF(OR(E389=1,F389=1),0,IF(OR(B391="X",B391&gt;2,B391=0),0,1))</f>
        <v>0</v>
      </c>
      <c r="E395" s="27">
        <f t="shared" si="28"/>
        <v>0</v>
      </c>
      <c r="F395" s="29"/>
    </row>
    <row r="396" spans="1:10" x14ac:dyDescent="0.3">
      <c r="A396" s="25" t="s">
        <v>61</v>
      </c>
      <c r="B396" s="26" t="s">
        <v>40</v>
      </c>
      <c r="C396" s="27">
        <f>'Contract Cost Sheet'!$C$5</f>
        <v>415</v>
      </c>
      <c r="D396" s="18">
        <f>IF(OR(E389&gt;=1,F389&gt;=1),0,B391)</f>
        <v>3</v>
      </c>
      <c r="E396" s="27">
        <f t="shared" si="28"/>
        <v>1245</v>
      </c>
      <c r="F396" s="29"/>
    </row>
    <row r="397" spans="1:10" x14ac:dyDescent="0.3">
      <c r="A397" s="25" t="s">
        <v>62</v>
      </c>
      <c r="B397" s="26" t="s">
        <v>41</v>
      </c>
      <c r="C397" s="27">
        <f>'Contract Cost Sheet'!$C$6</f>
        <v>4850</v>
      </c>
      <c r="D397" s="18">
        <f>IF(B391="X",0,B390)</f>
        <v>1</v>
      </c>
      <c r="E397" s="27">
        <f t="shared" si="28"/>
        <v>4850</v>
      </c>
      <c r="F397" s="29"/>
    </row>
    <row r="398" spans="1:10" x14ac:dyDescent="0.3">
      <c r="A398" s="25" t="s">
        <v>63</v>
      </c>
      <c r="B398" s="26" t="s">
        <v>42</v>
      </c>
      <c r="C398" s="27">
        <f>'Contract Cost Sheet'!$C$7</f>
        <v>4450</v>
      </c>
      <c r="D398" s="18">
        <f>IF(B391="X",0,B389)</f>
        <v>2</v>
      </c>
      <c r="E398" s="27">
        <f t="shared" si="28"/>
        <v>8900</v>
      </c>
      <c r="F398" s="29"/>
    </row>
    <row r="399" spans="1:10" x14ac:dyDescent="0.3">
      <c r="A399" s="25" t="s">
        <v>64</v>
      </c>
      <c r="B399" s="26" t="s">
        <v>43</v>
      </c>
      <c r="C399" s="27">
        <f>'Contract Cost Sheet'!$C$9</f>
        <v>215</v>
      </c>
      <c r="D399" s="18">
        <f>IF(B391="X",0,B391)</f>
        <v>3</v>
      </c>
      <c r="E399" s="27">
        <f>C399*D399</f>
        <v>645</v>
      </c>
      <c r="F399" s="29"/>
    </row>
    <row r="400" spans="1:10" x14ac:dyDescent="0.3">
      <c r="A400" s="25" t="s">
        <v>65</v>
      </c>
      <c r="B400" s="26" t="s">
        <v>52</v>
      </c>
      <c r="C400" s="27">
        <f>'Contract Cost Sheet'!$C$10</f>
        <v>190</v>
      </c>
      <c r="D400" s="18">
        <f>IF(B391="X",0,B391)</f>
        <v>3</v>
      </c>
      <c r="E400" s="27">
        <f>C400*D400</f>
        <v>570</v>
      </c>
      <c r="F400" s="29"/>
    </row>
    <row r="401" spans="1:9" x14ac:dyDescent="0.3">
      <c r="A401" s="25" t="s">
        <v>66</v>
      </c>
      <c r="B401" s="26" t="s">
        <v>44</v>
      </c>
      <c r="C401" s="27">
        <f>'Contract Cost Sheet'!$C$11</f>
        <v>365</v>
      </c>
      <c r="D401" s="18">
        <f>IF(B391="X",0,(IF(C389=80,B389,0)+IF(C390=80,B390,0)))</f>
        <v>0</v>
      </c>
      <c r="E401" s="27">
        <f>C401*D401</f>
        <v>0</v>
      </c>
      <c r="F401" s="29"/>
    </row>
    <row r="402" spans="1:9" x14ac:dyDescent="0.3">
      <c r="A402" s="25" t="s">
        <v>67</v>
      </c>
      <c r="B402" s="26" t="s">
        <v>45</v>
      </c>
      <c r="C402" s="27">
        <f>'Contract Cost Sheet'!$C$12</f>
        <v>1250</v>
      </c>
      <c r="D402" s="18">
        <f>IF(B391="X",0,IF(B391&gt;=1,1,0))</f>
        <v>1</v>
      </c>
      <c r="E402" s="27">
        <f>C402*D402</f>
        <v>1250</v>
      </c>
      <c r="F402" s="29"/>
    </row>
    <row r="403" spans="1:9" x14ac:dyDescent="0.3">
      <c r="A403" s="25" t="s">
        <v>1</v>
      </c>
      <c r="B403" s="26" t="s">
        <v>46</v>
      </c>
      <c r="C403" s="27">
        <f>'Contract Cost Sheet'!$C$19</f>
        <v>165</v>
      </c>
      <c r="D403" s="18">
        <f>IF(B391="X",0,(IF(C389=20,B389,0)+IF(C390=20,B390,0)))</f>
        <v>0</v>
      </c>
      <c r="E403" s="27">
        <f>C403*D403</f>
        <v>0</v>
      </c>
      <c r="F403" s="29"/>
    </row>
    <row r="404" spans="1:9" x14ac:dyDescent="0.3">
      <c r="A404" s="25" t="s">
        <v>68</v>
      </c>
      <c r="B404" s="26" t="s">
        <v>47</v>
      </c>
      <c r="C404" s="27">
        <f>'Contract Cost Sheet'!$C$20</f>
        <v>135</v>
      </c>
      <c r="D404" s="18">
        <f>IF(B391="X",0,(IF(C389=6,B389,0)+IF(C390=6,B390,0)))</f>
        <v>3</v>
      </c>
      <c r="E404" s="27">
        <f t="shared" ref="E404:E410" si="29">C404*D404</f>
        <v>405</v>
      </c>
      <c r="F404" s="29"/>
    </row>
    <row r="405" spans="1:9" x14ac:dyDescent="0.3">
      <c r="A405" s="25" t="s">
        <v>2</v>
      </c>
      <c r="B405" s="26" t="s">
        <v>48</v>
      </c>
      <c r="C405" s="27">
        <f>'Contract Cost Sheet'!$C$24</f>
        <v>135</v>
      </c>
      <c r="D405" s="18">
        <f>IF(OR(E389&gt;0,F389&gt;0),E389+F389,0)</f>
        <v>0</v>
      </c>
      <c r="E405" s="27">
        <f t="shared" si="29"/>
        <v>0</v>
      </c>
      <c r="F405" s="29"/>
    </row>
    <row r="406" spans="1:9" x14ac:dyDescent="0.3">
      <c r="A406" s="25" t="s">
        <v>86</v>
      </c>
      <c r="B406" s="26" t="s">
        <v>87</v>
      </c>
      <c r="C406" s="27">
        <f>'Contract Cost Sheet'!$C$30</f>
        <v>4950</v>
      </c>
      <c r="D406" s="18">
        <f>E389</f>
        <v>0</v>
      </c>
      <c r="E406" s="27">
        <f t="shared" si="29"/>
        <v>0</v>
      </c>
      <c r="F406" s="29"/>
    </row>
    <row r="407" spans="1:9" x14ac:dyDescent="0.3">
      <c r="A407" s="25" t="s">
        <v>89</v>
      </c>
      <c r="B407" s="26" t="s">
        <v>88</v>
      </c>
      <c r="C407" s="27">
        <f>'Contract Cost Sheet'!$C$31</f>
        <v>5750</v>
      </c>
      <c r="D407" s="18">
        <f>F389</f>
        <v>0</v>
      </c>
      <c r="E407" s="27">
        <f t="shared" si="29"/>
        <v>0</v>
      </c>
      <c r="F407" s="29"/>
    </row>
    <row r="408" spans="1:9" x14ac:dyDescent="0.3">
      <c r="A408" s="25" t="s">
        <v>90</v>
      </c>
      <c r="B408" s="26" t="s">
        <v>81</v>
      </c>
      <c r="C408" s="27">
        <f>'Contract Cost Sheet'!$C$32</f>
        <v>245</v>
      </c>
      <c r="D408" s="18">
        <f>IF(AND(H389=0,OR(E389&gt;0,F389&gt;0)),B391,0)</f>
        <v>0</v>
      </c>
      <c r="E408" s="27">
        <f t="shared" si="29"/>
        <v>0</v>
      </c>
      <c r="F408" s="29"/>
    </row>
    <row r="409" spans="1:9" x14ac:dyDescent="0.3">
      <c r="A409" s="25" t="s">
        <v>91</v>
      </c>
      <c r="B409" s="26" t="s">
        <v>92</v>
      </c>
      <c r="C409" s="27">
        <f>'Contract Cost Sheet'!$C$33</f>
        <v>9950</v>
      </c>
      <c r="D409" s="18">
        <f>H389</f>
        <v>0</v>
      </c>
      <c r="E409" s="27">
        <f t="shared" si="29"/>
        <v>0</v>
      </c>
      <c r="F409" s="29"/>
    </row>
    <row r="410" spans="1:9" x14ac:dyDescent="0.3">
      <c r="A410" s="25" t="s">
        <v>93</v>
      </c>
      <c r="B410" s="26" t="s">
        <v>94</v>
      </c>
      <c r="C410" s="27">
        <f>'Contract Cost Sheet'!$C$35</f>
        <v>245</v>
      </c>
      <c r="D410" s="18">
        <f>IF(H389=0,0,1)</f>
        <v>0</v>
      </c>
      <c r="E410" s="27">
        <f t="shared" si="29"/>
        <v>0</v>
      </c>
      <c r="F410" s="29"/>
    </row>
    <row r="411" spans="1:9" x14ac:dyDescent="0.3">
      <c r="A411" s="46" t="s">
        <v>95</v>
      </c>
      <c r="B411" s="47" t="s">
        <v>96</v>
      </c>
      <c r="C411" s="48">
        <f>'Contract Cost Sheet'!$C$36</f>
        <v>625</v>
      </c>
      <c r="D411" s="49">
        <f>IF(H389=0,0,1)</f>
        <v>0</v>
      </c>
      <c r="E411" s="48">
        <f>C411*D411</f>
        <v>0</v>
      </c>
      <c r="F411" s="50"/>
    </row>
    <row r="412" spans="1:9" ht="15" thickBot="1" x14ac:dyDescent="0.35">
      <c r="A412" s="30"/>
      <c r="B412" s="31"/>
      <c r="C412" s="31"/>
      <c r="D412" s="31" t="s">
        <v>0</v>
      </c>
      <c r="E412" s="32">
        <f>SUM(E393:E411)</f>
        <v>20115</v>
      </c>
      <c r="F412" s="33"/>
    </row>
    <row r="413" spans="1:9" x14ac:dyDescent="0.3">
      <c r="A413" s="3"/>
    </row>
    <row r="414" spans="1:9" x14ac:dyDescent="0.3">
      <c r="A414" s="3" t="s">
        <v>8</v>
      </c>
    </row>
    <row r="415" spans="1:9" x14ac:dyDescent="0.3">
      <c r="A415" s="16" t="s">
        <v>111</v>
      </c>
      <c r="B415" s="5" t="s">
        <v>51</v>
      </c>
      <c r="C415" s="5" t="s">
        <v>6</v>
      </c>
      <c r="D415" s="62" t="s">
        <v>103</v>
      </c>
      <c r="E415" s="5" t="s">
        <v>97</v>
      </c>
      <c r="F415" s="54" t="s">
        <v>98</v>
      </c>
      <c r="G415" s="43" t="s">
        <v>100</v>
      </c>
      <c r="H415" s="5" t="s">
        <v>101</v>
      </c>
    </row>
    <row r="416" spans="1:9" x14ac:dyDescent="0.3">
      <c r="A416" s="7" t="s">
        <v>75</v>
      </c>
      <c r="B416" s="15">
        <v>2</v>
      </c>
      <c r="C416" s="15">
        <v>6</v>
      </c>
      <c r="D416" s="59" t="s">
        <v>106</v>
      </c>
      <c r="E416" s="61">
        <f>IF(D416="Arc Unit",IF(OR(B418="X",B418=1,B418=2),1,0),IF(H416=1,1,0))</f>
        <v>0</v>
      </c>
      <c r="F416" s="61">
        <f>IF(D416="Cards", 0, IF(OR(B418="X",B418=0,B418=1,B418=2),0,1))</f>
        <v>1</v>
      </c>
      <c r="G416" s="55" t="s">
        <v>102</v>
      </c>
      <c r="H416" s="18">
        <f>IF(G416="No", 0, 1)</f>
        <v>0</v>
      </c>
      <c r="I416" s="12">
        <f>E439</f>
        <v>23240</v>
      </c>
    </row>
    <row r="417" spans="1:10" x14ac:dyDescent="0.3">
      <c r="A417" s="7" t="s">
        <v>76</v>
      </c>
      <c r="B417" s="15">
        <v>1</v>
      </c>
      <c r="C417" s="15">
        <v>6</v>
      </c>
      <c r="D417" s="6"/>
      <c r="E417" s="42"/>
      <c r="F417" s="42"/>
      <c r="G417" s="44"/>
      <c r="H417" s="10"/>
      <c r="I417" s="52"/>
      <c r="J417" s="53"/>
    </row>
    <row r="418" spans="1:10" x14ac:dyDescent="0.3">
      <c r="A418" s="7" t="s">
        <v>3</v>
      </c>
      <c r="B418" s="56">
        <f>IF(H416=1,"X",SUM(B416:B417))</f>
        <v>3</v>
      </c>
      <c r="J418">
        <f>B418</f>
        <v>3</v>
      </c>
    </row>
    <row r="419" spans="1:10" ht="15" thickBot="1" x14ac:dyDescent="0.35">
      <c r="A419" s="3"/>
    </row>
    <row r="420" spans="1:10" x14ac:dyDescent="0.3">
      <c r="A420" s="20" t="s">
        <v>58</v>
      </c>
      <c r="B420" s="21" t="s">
        <v>37</v>
      </c>
      <c r="C420" s="22">
        <f>'Contract Cost Sheet'!$C$2</f>
        <v>3000</v>
      </c>
      <c r="D420" s="23">
        <f>IF(OR(E416=1,F416=1),0,IF(OR(B418="X",B418&lt;=4),0,1))</f>
        <v>0</v>
      </c>
      <c r="E420" s="22">
        <f>C420*D420</f>
        <v>0</v>
      </c>
      <c r="F420" s="24"/>
    </row>
    <row r="421" spans="1:10" x14ac:dyDescent="0.3">
      <c r="A421" s="25" t="s">
        <v>59</v>
      </c>
      <c r="B421" s="26" t="s">
        <v>38</v>
      </c>
      <c r="C421" s="27">
        <f>'Contract Cost Sheet'!$C$3</f>
        <v>2250</v>
      </c>
      <c r="D421" s="18">
        <f>IF(OR(E416=1,F416=1),0,IF(OR(B418="X",B418&lt;=2,B418&gt;4),0,1))</f>
        <v>0</v>
      </c>
      <c r="E421" s="27">
        <f t="shared" ref="E421:E425" si="30">C421*D421</f>
        <v>0</v>
      </c>
      <c r="F421" s="29"/>
    </row>
    <row r="422" spans="1:10" x14ac:dyDescent="0.3">
      <c r="A422" s="25" t="s">
        <v>60</v>
      </c>
      <c r="B422" s="26" t="s">
        <v>39</v>
      </c>
      <c r="C422" s="27">
        <f>'Contract Cost Sheet'!$C$4</f>
        <v>1550</v>
      </c>
      <c r="D422" s="18">
        <f>IF(OR(E416=1,F416=1),0,IF(OR(B418="X",B418&gt;2,B418=0),0,1))</f>
        <v>0</v>
      </c>
      <c r="E422" s="27">
        <f t="shared" si="30"/>
        <v>0</v>
      </c>
      <c r="F422" s="29"/>
    </row>
    <row r="423" spans="1:10" x14ac:dyDescent="0.3">
      <c r="A423" s="25" t="s">
        <v>61</v>
      </c>
      <c r="B423" s="26" t="s">
        <v>40</v>
      </c>
      <c r="C423" s="27">
        <f>'Contract Cost Sheet'!$C$5</f>
        <v>415</v>
      </c>
      <c r="D423" s="18">
        <f>IF(OR(E416&gt;=1,F416&gt;=1),0,B418)</f>
        <v>0</v>
      </c>
      <c r="E423" s="27">
        <f t="shared" si="30"/>
        <v>0</v>
      </c>
      <c r="F423" s="29"/>
    </row>
    <row r="424" spans="1:10" x14ac:dyDescent="0.3">
      <c r="A424" s="25" t="s">
        <v>62</v>
      </c>
      <c r="B424" s="26" t="s">
        <v>41</v>
      </c>
      <c r="C424" s="27">
        <f>'Contract Cost Sheet'!$C$6</f>
        <v>4850</v>
      </c>
      <c r="D424" s="18">
        <f>IF(B418="X",0,B417)</f>
        <v>1</v>
      </c>
      <c r="E424" s="27">
        <f t="shared" si="30"/>
        <v>4850</v>
      </c>
      <c r="F424" s="29"/>
    </row>
    <row r="425" spans="1:10" x14ac:dyDescent="0.3">
      <c r="A425" s="25" t="s">
        <v>63</v>
      </c>
      <c r="B425" s="26" t="s">
        <v>42</v>
      </c>
      <c r="C425" s="27">
        <f>'Contract Cost Sheet'!$C$7</f>
        <v>4450</v>
      </c>
      <c r="D425" s="18">
        <f>IF(B418="X",0,B416)</f>
        <v>2</v>
      </c>
      <c r="E425" s="27">
        <f t="shared" si="30"/>
        <v>8900</v>
      </c>
      <c r="F425" s="29"/>
    </row>
    <row r="426" spans="1:10" x14ac:dyDescent="0.3">
      <c r="A426" s="25" t="s">
        <v>64</v>
      </c>
      <c r="B426" s="26" t="s">
        <v>43</v>
      </c>
      <c r="C426" s="27">
        <f>'Contract Cost Sheet'!$C$9</f>
        <v>215</v>
      </c>
      <c r="D426" s="18">
        <f>IF(B418="X",0,B418)</f>
        <v>3</v>
      </c>
      <c r="E426" s="27">
        <f>C426*D426</f>
        <v>645</v>
      </c>
      <c r="F426" s="29"/>
    </row>
    <row r="427" spans="1:10" x14ac:dyDescent="0.3">
      <c r="A427" s="25" t="s">
        <v>65</v>
      </c>
      <c r="B427" s="26" t="s">
        <v>52</v>
      </c>
      <c r="C427" s="27">
        <f>'Contract Cost Sheet'!$C$10</f>
        <v>190</v>
      </c>
      <c r="D427" s="18">
        <f>IF(B418="X",0,B418)</f>
        <v>3</v>
      </c>
      <c r="E427" s="27">
        <f>C427*D427</f>
        <v>570</v>
      </c>
      <c r="F427" s="29"/>
    </row>
    <row r="428" spans="1:10" x14ac:dyDescent="0.3">
      <c r="A428" s="25" t="s">
        <v>66</v>
      </c>
      <c r="B428" s="26" t="s">
        <v>44</v>
      </c>
      <c r="C428" s="27">
        <f>'Contract Cost Sheet'!$C$11</f>
        <v>365</v>
      </c>
      <c r="D428" s="18">
        <f>IF(B418="X",0,(IF(C416=80,B416,0)+IF(C417=80,B417,0)))</f>
        <v>0</v>
      </c>
      <c r="E428" s="27">
        <f>C428*D428</f>
        <v>0</v>
      </c>
      <c r="F428" s="29"/>
    </row>
    <row r="429" spans="1:10" x14ac:dyDescent="0.3">
      <c r="A429" s="25" t="s">
        <v>67</v>
      </c>
      <c r="B429" s="26" t="s">
        <v>45</v>
      </c>
      <c r="C429" s="27">
        <f>'Contract Cost Sheet'!$C$12</f>
        <v>1250</v>
      </c>
      <c r="D429" s="18">
        <f>IF(B418="X",0,IF(B418&gt;=1,1,0))</f>
        <v>1</v>
      </c>
      <c r="E429" s="27">
        <f>C429*D429</f>
        <v>1250</v>
      </c>
      <c r="F429" s="29"/>
    </row>
    <row r="430" spans="1:10" x14ac:dyDescent="0.3">
      <c r="A430" s="25" t="s">
        <v>1</v>
      </c>
      <c r="B430" s="26" t="s">
        <v>46</v>
      </c>
      <c r="C430" s="27">
        <f>'Contract Cost Sheet'!$C$19</f>
        <v>165</v>
      </c>
      <c r="D430" s="18">
        <f>IF(B418="X",0,(IF(C416=20,B416,0)+IF(C417=20,B417,0)))</f>
        <v>0</v>
      </c>
      <c r="E430" s="27">
        <f>C430*D430</f>
        <v>0</v>
      </c>
      <c r="F430" s="29"/>
    </row>
    <row r="431" spans="1:10" x14ac:dyDescent="0.3">
      <c r="A431" s="25" t="s">
        <v>68</v>
      </c>
      <c r="B431" s="26" t="s">
        <v>47</v>
      </c>
      <c r="C431" s="27">
        <f>'Contract Cost Sheet'!$C$20</f>
        <v>135</v>
      </c>
      <c r="D431" s="18">
        <f>IF(B418="X",0,(IF(C416=6,B416,0)+IF(C417=6,B417,0)))</f>
        <v>3</v>
      </c>
      <c r="E431" s="27">
        <f t="shared" ref="E431:E437" si="31">C431*D431</f>
        <v>405</v>
      </c>
      <c r="F431" s="29"/>
    </row>
    <row r="432" spans="1:10" x14ac:dyDescent="0.3">
      <c r="A432" s="25" t="s">
        <v>2</v>
      </c>
      <c r="B432" s="26" t="s">
        <v>48</v>
      </c>
      <c r="C432" s="27">
        <f>'Contract Cost Sheet'!$C$24</f>
        <v>135</v>
      </c>
      <c r="D432" s="18">
        <f>IF(OR(E416&gt;0,F416&gt;0),E416+F416,0)</f>
        <v>1</v>
      </c>
      <c r="E432" s="27">
        <f t="shared" si="31"/>
        <v>135</v>
      </c>
      <c r="F432" s="29"/>
    </row>
    <row r="433" spans="1:10" x14ac:dyDescent="0.3">
      <c r="A433" s="25" t="s">
        <v>86</v>
      </c>
      <c r="B433" s="26" t="s">
        <v>87</v>
      </c>
      <c r="C433" s="27">
        <f>'Contract Cost Sheet'!$C$30</f>
        <v>4950</v>
      </c>
      <c r="D433" s="18">
        <f>E416</f>
        <v>0</v>
      </c>
      <c r="E433" s="27">
        <f t="shared" si="31"/>
        <v>0</v>
      </c>
      <c r="F433" s="29"/>
    </row>
    <row r="434" spans="1:10" x14ac:dyDescent="0.3">
      <c r="A434" s="25" t="s">
        <v>89</v>
      </c>
      <c r="B434" s="26" t="s">
        <v>88</v>
      </c>
      <c r="C434" s="27">
        <f>'Contract Cost Sheet'!$C$31</f>
        <v>5750</v>
      </c>
      <c r="D434" s="18">
        <f>F416</f>
        <v>1</v>
      </c>
      <c r="E434" s="27">
        <f t="shared" si="31"/>
        <v>5750</v>
      </c>
      <c r="F434" s="29"/>
    </row>
    <row r="435" spans="1:10" x14ac:dyDescent="0.3">
      <c r="A435" s="25" t="s">
        <v>90</v>
      </c>
      <c r="B435" s="26" t="s">
        <v>81</v>
      </c>
      <c r="C435" s="27">
        <f>'Contract Cost Sheet'!$C$32</f>
        <v>245</v>
      </c>
      <c r="D435" s="18">
        <f>IF(AND(H416=0,OR(E416&gt;0,F416&gt;0)),B418,0)</f>
        <v>3</v>
      </c>
      <c r="E435" s="27">
        <f t="shared" si="31"/>
        <v>735</v>
      </c>
      <c r="F435" s="29"/>
    </row>
    <row r="436" spans="1:10" x14ac:dyDescent="0.3">
      <c r="A436" s="25" t="s">
        <v>91</v>
      </c>
      <c r="B436" s="26" t="s">
        <v>92</v>
      </c>
      <c r="C436" s="27">
        <f>'Contract Cost Sheet'!$C$33</f>
        <v>9950</v>
      </c>
      <c r="D436" s="18">
        <f>H416</f>
        <v>0</v>
      </c>
      <c r="E436" s="27">
        <f t="shared" si="31"/>
        <v>0</v>
      </c>
      <c r="F436" s="29"/>
    </row>
    <row r="437" spans="1:10" x14ac:dyDescent="0.3">
      <c r="A437" s="25" t="s">
        <v>93</v>
      </c>
      <c r="B437" s="26" t="s">
        <v>94</v>
      </c>
      <c r="C437" s="27">
        <f>'Contract Cost Sheet'!$C$35</f>
        <v>245</v>
      </c>
      <c r="D437" s="18">
        <f>IF(H416=0,0,1)</f>
        <v>0</v>
      </c>
      <c r="E437" s="27">
        <f t="shared" si="31"/>
        <v>0</v>
      </c>
      <c r="F437" s="29"/>
    </row>
    <row r="438" spans="1:10" x14ac:dyDescent="0.3">
      <c r="A438" s="46" t="s">
        <v>95</v>
      </c>
      <c r="B438" s="47" t="s">
        <v>96</v>
      </c>
      <c r="C438" s="48">
        <f>'Contract Cost Sheet'!$C$36</f>
        <v>625</v>
      </c>
      <c r="D438" s="49">
        <f>IF(H416=0,0,1)</f>
        <v>0</v>
      </c>
      <c r="E438" s="48">
        <f>C438*D438</f>
        <v>0</v>
      </c>
      <c r="F438" s="50"/>
    </row>
    <row r="439" spans="1:10" ht="15" thickBot="1" x14ac:dyDescent="0.35">
      <c r="A439" s="30"/>
      <c r="B439" s="31"/>
      <c r="C439" s="31"/>
      <c r="D439" s="31" t="s">
        <v>0</v>
      </c>
      <c r="E439" s="32">
        <f>SUM(E420:E438)</f>
        <v>23240</v>
      </c>
      <c r="F439" s="33"/>
    </row>
    <row r="440" spans="1:10" x14ac:dyDescent="0.3">
      <c r="A440" s="3"/>
    </row>
    <row r="441" spans="1:10" x14ac:dyDescent="0.3">
      <c r="A441" s="3" t="s">
        <v>8</v>
      </c>
    </row>
    <row r="442" spans="1:10" x14ac:dyDescent="0.3">
      <c r="A442" s="16" t="s">
        <v>70</v>
      </c>
      <c r="B442" s="5" t="s">
        <v>51</v>
      </c>
      <c r="C442" s="5" t="s">
        <v>6</v>
      </c>
      <c r="D442" s="62" t="s">
        <v>103</v>
      </c>
      <c r="E442" s="5" t="s">
        <v>97</v>
      </c>
      <c r="F442" s="54" t="s">
        <v>98</v>
      </c>
      <c r="G442" s="43" t="s">
        <v>100</v>
      </c>
      <c r="H442" s="5" t="s">
        <v>101</v>
      </c>
    </row>
    <row r="443" spans="1:10" x14ac:dyDescent="0.3">
      <c r="A443" s="7" t="s">
        <v>75</v>
      </c>
      <c r="B443" s="15">
        <v>3</v>
      </c>
      <c r="C443" s="15">
        <v>6</v>
      </c>
      <c r="D443" s="59" t="s">
        <v>104</v>
      </c>
      <c r="E443" s="61">
        <f>IF(D443="Arc Unit",IF(OR(B445="X",B445=1,B445=2),1,0),IF(H443=1,1,0))</f>
        <v>0</v>
      </c>
      <c r="F443" s="61">
        <f>IF(D443="Cards", 0, IF(OR(B445="X",B445=0,B445=1,B445=2),0,1))</f>
        <v>0</v>
      </c>
      <c r="G443" s="55" t="s">
        <v>102</v>
      </c>
      <c r="H443" s="18">
        <f>IF(G443="No", 0, 1)</f>
        <v>0</v>
      </c>
      <c r="I443" s="12">
        <f>E466</f>
        <v>25520</v>
      </c>
    </row>
    <row r="444" spans="1:10" x14ac:dyDescent="0.3">
      <c r="A444" s="7" t="s">
        <v>76</v>
      </c>
      <c r="B444" s="15">
        <v>1</v>
      </c>
      <c r="C444" s="15">
        <v>6</v>
      </c>
      <c r="D444" s="6"/>
      <c r="E444" s="42"/>
      <c r="F444" s="42"/>
      <c r="G444" s="44"/>
      <c r="H444" s="10"/>
      <c r="I444" s="52"/>
      <c r="J444" s="53"/>
    </row>
    <row r="445" spans="1:10" x14ac:dyDescent="0.3">
      <c r="A445" s="7" t="s">
        <v>3</v>
      </c>
      <c r="B445" s="56">
        <f>IF(H443=1,"X",SUM(B443:B444))</f>
        <v>4</v>
      </c>
      <c r="J445">
        <f>B445</f>
        <v>4</v>
      </c>
    </row>
    <row r="446" spans="1:10" ht="15" thickBot="1" x14ac:dyDescent="0.35">
      <c r="A446" s="3"/>
    </row>
    <row r="447" spans="1:10" x14ac:dyDescent="0.3">
      <c r="A447" s="20" t="s">
        <v>58</v>
      </c>
      <c r="B447" s="21" t="s">
        <v>37</v>
      </c>
      <c r="C447" s="22">
        <f>'Contract Cost Sheet'!$C$2</f>
        <v>3000</v>
      </c>
      <c r="D447" s="23">
        <f>IF(OR(E443=1,F443=1),0,IF(OR(B445="X",B445&lt;=4),0,1))</f>
        <v>0</v>
      </c>
      <c r="E447" s="22">
        <f>C447*D447</f>
        <v>0</v>
      </c>
      <c r="F447" s="24"/>
    </row>
    <row r="448" spans="1:10" x14ac:dyDescent="0.3">
      <c r="A448" s="25" t="s">
        <v>59</v>
      </c>
      <c r="B448" s="26" t="s">
        <v>38</v>
      </c>
      <c r="C448" s="27">
        <f>'Contract Cost Sheet'!$C$3</f>
        <v>2250</v>
      </c>
      <c r="D448" s="18">
        <f>IF(OR(E443=1,F443=1),0,IF(OR(B445="X",B445&lt;=2,B445&gt;4),0,1))</f>
        <v>1</v>
      </c>
      <c r="E448" s="27">
        <f t="shared" ref="E448:E452" si="32">C448*D448</f>
        <v>2250</v>
      </c>
      <c r="F448" s="29"/>
    </row>
    <row r="449" spans="1:6" x14ac:dyDescent="0.3">
      <c r="A449" s="25" t="s">
        <v>60</v>
      </c>
      <c r="B449" s="26" t="s">
        <v>39</v>
      </c>
      <c r="C449" s="27">
        <f>'Contract Cost Sheet'!$C$4</f>
        <v>1550</v>
      </c>
      <c r="D449" s="18">
        <f>IF(OR(E443=1,F443=1),0,IF(OR(B445="X",B445&gt;2,B445=0),0,1))</f>
        <v>0</v>
      </c>
      <c r="E449" s="27">
        <f t="shared" si="32"/>
        <v>0</v>
      </c>
      <c r="F449" s="29"/>
    </row>
    <row r="450" spans="1:6" x14ac:dyDescent="0.3">
      <c r="A450" s="25" t="s">
        <v>61</v>
      </c>
      <c r="B450" s="26" t="s">
        <v>40</v>
      </c>
      <c r="C450" s="27">
        <f>'Contract Cost Sheet'!$C$5</f>
        <v>415</v>
      </c>
      <c r="D450" s="18">
        <f>IF(OR(E443&gt;=1,F443&gt;=1),0,B445)</f>
        <v>4</v>
      </c>
      <c r="E450" s="27">
        <f t="shared" si="32"/>
        <v>1660</v>
      </c>
      <c r="F450" s="29"/>
    </row>
    <row r="451" spans="1:6" x14ac:dyDescent="0.3">
      <c r="A451" s="25" t="s">
        <v>62</v>
      </c>
      <c r="B451" s="26" t="s">
        <v>41</v>
      </c>
      <c r="C451" s="27">
        <f>'Contract Cost Sheet'!$C$6</f>
        <v>4850</v>
      </c>
      <c r="D451" s="18">
        <f>IF(B445="X",0,B444)</f>
        <v>1</v>
      </c>
      <c r="E451" s="27">
        <f t="shared" si="32"/>
        <v>4850</v>
      </c>
      <c r="F451" s="29"/>
    </row>
    <row r="452" spans="1:6" x14ac:dyDescent="0.3">
      <c r="A452" s="25" t="s">
        <v>63</v>
      </c>
      <c r="B452" s="26" t="s">
        <v>42</v>
      </c>
      <c r="C452" s="27">
        <f>'Contract Cost Sheet'!$C$7</f>
        <v>4450</v>
      </c>
      <c r="D452" s="18">
        <f>IF(B445="X",0,B443)</f>
        <v>3</v>
      </c>
      <c r="E452" s="27">
        <f t="shared" si="32"/>
        <v>13350</v>
      </c>
      <c r="F452" s="29"/>
    </row>
    <row r="453" spans="1:6" x14ac:dyDescent="0.3">
      <c r="A453" s="25" t="s">
        <v>64</v>
      </c>
      <c r="B453" s="26" t="s">
        <v>43</v>
      </c>
      <c r="C453" s="27">
        <f>'Contract Cost Sheet'!$C$9</f>
        <v>215</v>
      </c>
      <c r="D453" s="18">
        <f>IF(B445="X",0,B445)</f>
        <v>4</v>
      </c>
      <c r="E453" s="27">
        <f>C453*D453</f>
        <v>860</v>
      </c>
      <c r="F453" s="29"/>
    </row>
    <row r="454" spans="1:6" x14ac:dyDescent="0.3">
      <c r="A454" s="25" t="s">
        <v>65</v>
      </c>
      <c r="B454" s="26" t="s">
        <v>52</v>
      </c>
      <c r="C454" s="27">
        <f>'Contract Cost Sheet'!$C$10</f>
        <v>190</v>
      </c>
      <c r="D454" s="18">
        <f>IF(B445="X",0,B445)</f>
        <v>4</v>
      </c>
      <c r="E454" s="27">
        <f>C454*D454</f>
        <v>760</v>
      </c>
      <c r="F454" s="29"/>
    </row>
    <row r="455" spans="1:6" x14ac:dyDescent="0.3">
      <c r="A455" s="25" t="s">
        <v>66</v>
      </c>
      <c r="B455" s="26" t="s">
        <v>44</v>
      </c>
      <c r="C455" s="27">
        <f>'Contract Cost Sheet'!$C$11</f>
        <v>365</v>
      </c>
      <c r="D455" s="18">
        <f>IF(B445="X",0,(IF(C443=80,B443,0)+IF(C444=80,B444,0)))</f>
        <v>0</v>
      </c>
      <c r="E455" s="27">
        <f>C455*D455</f>
        <v>0</v>
      </c>
      <c r="F455" s="29"/>
    </row>
    <row r="456" spans="1:6" x14ac:dyDescent="0.3">
      <c r="A456" s="25" t="s">
        <v>67</v>
      </c>
      <c r="B456" s="26" t="s">
        <v>45</v>
      </c>
      <c r="C456" s="27">
        <f>'Contract Cost Sheet'!$C$12</f>
        <v>1250</v>
      </c>
      <c r="D456" s="18">
        <f>IF(B445="X",0,IF(B445&gt;=1,1,0))</f>
        <v>1</v>
      </c>
      <c r="E456" s="27">
        <f>C456*D456</f>
        <v>1250</v>
      </c>
      <c r="F456" s="29"/>
    </row>
    <row r="457" spans="1:6" x14ac:dyDescent="0.3">
      <c r="A457" s="25" t="s">
        <v>1</v>
      </c>
      <c r="B457" s="26" t="s">
        <v>46</v>
      </c>
      <c r="C457" s="27">
        <f>'Contract Cost Sheet'!$C$19</f>
        <v>165</v>
      </c>
      <c r="D457" s="18">
        <f>IF(B445="X",0,(IF(C443=20,B443,0)+IF(C444=20,B444,0)))</f>
        <v>0</v>
      </c>
      <c r="E457" s="27">
        <f>C457*D457</f>
        <v>0</v>
      </c>
      <c r="F457" s="29"/>
    </row>
    <row r="458" spans="1:6" x14ac:dyDescent="0.3">
      <c r="A458" s="25" t="s">
        <v>68</v>
      </c>
      <c r="B458" s="26" t="s">
        <v>47</v>
      </c>
      <c r="C458" s="27">
        <f>'Contract Cost Sheet'!$C$20</f>
        <v>135</v>
      </c>
      <c r="D458" s="18">
        <f>IF(B445="X",0,(IF(C443=6,B443,0)+IF(C444=6,B444,0)))</f>
        <v>4</v>
      </c>
      <c r="E458" s="27">
        <f t="shared" ref="E458:E464" si="33">C458*D458</f>
        <v>540</v>
      </c>
      <c r="F458" s="29"/>
    </row>
    <row r="459" spans="1:6" x14ac:dyDescent="0.3">
      <c r="A459" s="25" t="s">
        <v>2</v>
      </c>
      <c r="B459" s="26" t="s">
        <v>48</v>
      </c>
      <c r="C459" s="27">
        <f>'Contract Cost Sheet'!$C$24</f>
        <v>135</v>
      </c>
      <c r="D459" s="18">
        <f>IF(OR(E443&gt;0,F443&gt;0),E443+F443,0)</f>
        <v>0</v>
      </c>
      <c r="E459" s="27">
        <f t="shared" si="33"/>
        <v>0</v>
      </c>
      <c r="F459" s="29"/>
    </row>
    <row r="460" spans="1:6" x14ac:dyDescent="0.3">
      <c r="A460" s="25" t="s">
        <v>86</v>
      </c>
      <c r="B460" s="26" t="s">
        <v>87</v>
      </c>
      <c r="C460" s="27">
        <f>'Contract Cost Sheet'!$C$30</f>
        <v>4950</v>
      </c>
      <c r="D460" s="18">
        <f>E443</f>
        <v>0</v>
      </c>
      <c r="E460" s="27">
        <f t="shared" si="33"/>
        <v>0</v>
      </c>
      <c r="F460" s="29"/>
    </row>
    <row r="461" spans="1:6" x14ac:dyDescent="0.3">
      <c r="A461" s="25" t="s">
        <v>89</v>
      </c>
      <c r="B461" s="26" t="s">
        <v>88</v>
      </c>
      <c r="C461" s="27">
        <f>'Contract Cost Sheet'!$C$31</f>
        <v>5750</v>
      </c>
      <c r="D461" s="18">
        <f>F443</f>
        <v>0</v>
      </c>
      <c r="E461" s="27">
        <f t="shared" si="33"/>
        <v>0</v>
      </c>
      <c r="F461" s="29"/>
    </row>
    <row r="462" spans="1:6" x14ac:dyDescent="0.3">
      <c r="A462" s="25" t="s">
        <v>90</v>
      </c>
      <c r="B462" s="26" t="s">
        <v>81</v>
      </c>
      <c r="C462" s="27">
        <f>'Contract Cost Sheet'!$C$32</f>
        <v>245</v>
      </c>
      <c r="D462" s="18">
        <f>IF(AND(H443=0,OR(E443&gt;0,F443&gt;0)),B445,0)</f>
        <v>0</v>
      </c>
      <c r="E462" s="27">
        <f t="shared" si="33"/>
        <v>0</v>
      </c>
      <c r="F462" s="29"/>
    </row>
    <row r="463" spans="1:6" x14ac:dyDescent="0.3">
      <c r="A463" s="25" t="s">
        <v>91</v>
      </c>
      <c r="B463" s="26" t="s">
        <v>92</v>
      </c>
      <c r="C463" s="27">
        <f>'Contract Cost Sheet'!$C$33</f>
        <v>9950</v>
      </c>
      <c r="D463" s="18">
        <f>H443</f>
        <v>0</v>
      </c>
      <c r="E463" s="27">
        <f t="shared" si="33"/>
        <v>0</v>
      </c>
      <c r="F463" s="29"/>
    </row>
    <row r="464" spans="1:6" x14ac:dyDescent="0.3">
      <c r="A464" s="25" t="s">
        <v>93</v>
      </c>
      <c r="B464" s="26" t="s">
        <v>94</v>
      </c>
      <c r="C464" s="27">
        <f>'Contract Cost Sheet'!$C$35</f>
        <v>245</v>
      </c>
      <c r="D464" s="18">
        <f>IF(H443=0,0,1)</f>
        <v>0</v>
      </c>
      <c r="E464" s="27">
        <f t="shared" si="33"/>
        <v>0</v>
      </c>
      <c r="F464" s="29"/>
    </row>
    <row r="465" spans="1:10" x14ac:dyDescent="0.3">
      <c r="A465" s="46" t="s">
        <v>95</v>
      </c>
      <c r="B465" s="47" t="s">
        <v>96</v>
      </c>
      <c r="C465" s="48">
        <f>'Contract Cost Sheet'!$C$36</f>
        <v>625</v>
      </c>
      <c r="D465" s="49">
        <f>IF(H443=0,0,1)</f>
        <v>0</v>
      </c>
      <c r="E465" s="48">
        <f>C465*D465</f>
        <v>0</v>
      </c>
      <c r="F465" s="50"/>
    </row>
    <row r="466" spans="1:10" ht="15" thickBot="1" x14ac:dyDescent="0.35">
      <c r="A466" s="30"/>
      <c r="B466" s="31"/>
      <c r="C466" s="31"/>
      <c r="D466" s="31" t="s">
        <v>0</v>
      </c>
      <c r="E466" s="32">
        <f>SUM(E447:E465)</f>
        <v>25520</v>
      </c>
      <c r="F466" s="33"/>
    </row>
    <row r="467" spans="1:10" x14ac:dyDescent="0.3">
      <c r="A467" s="3"/>
    </row>
    <row r="468" spans="1:10" x14ac:dyDescent="0.3">
      <c r="A468" s="3" t="s">
        <v>8</v>
      </c>
    </row>
    <row r="469" spans="1:10" x14ac:dyDescent="0.3">
      <c r="A469" s="16" t="s">
        <v>112</v>
      </c>
      <c r="B469" s="5" t="s">
        <v>51</v>
      </c>
      <c r="C469" s="5" t="s">
        <v>6</v>
      </c>
      <c r="D469" s="62" t="s">
        <v>103</v>
      </c>
      <c r="E469" s="5" t="s">
        <v>97</v>
      </c>
      <c r="F469" s="54" t="s">
        <v>98</v>
      </c>
      <c r="G469" s="43" t="s">
        <v>100</v>
      </c>
      <c r="H469" s="5" t="s">
        <v>101</v>
      </c>
    </row>
    <row r="470" spans="1:10" x14ac:dyDescent="0.3">
      <c r="A470" s="7" t="s">
        <v>75</v>
      </c>
      <c r="B470" s="15">
        <v>3</v>
      </c>
      <c r="C470" s="15">
        <v>6</v>
      </c>
      <c r="D470" s="59" t="s">
        <v>106</v>
      </c>
      <c r="E470" s="61">
        <f>IF(D470="Arc Unit",IF(OR(B472="X",B472=1,B472=2),1,0),IF(H470=1,1,0))</f>
        <v>0</v>
      </c>
      <c r="F470" s="61">
        <f>IF(D470="Cards", 0, IF(OR(B472="X",B472=0,B472=1,B472=2),0,1))</f>
        <v>1</v>
      </c>
      <c r="G470" s="55" t="s">
        <v>102</v>
      </c>
      <c r="H470" s="18">
        <f>IF(G470="No", 0, 1)</f>
        <v>0</v>
      </c>
      <c r="I470" s="12">
        <f>E493</f>
        <v>28475</v>
      </c>
    </row>
    <row r="471" spans="1:10" x14ac:dyDescent="0.3">
      <c r="A471" s="7" t="s">
        <v>76</v>
      </c>
      <c r="B471" s="15">
        <v>1</v>
      </c>
      <c r="C471" s="15">
        <v>6</v>
      </c>
      <c r="D471" s="6"/>
      <c r="E471" s="42"/>
      <c r="F471" s="42"/>
      <c r="G471" s="44"/>
      <c r="H471" s="10"/>
      <c r="I471" s="52"/>
      <c r="J471" s="53"/>
    </row>
    <row r="472" spans="1:10" x14ac:dyDescent="0.3">
      <c r="A472" s="7" t="s">
        <v>3</v>
      </c>
      <c r="B472" s="56">
        <f>IF(H470=1,"X",SUM(B470:B471))</f>
        <v>4</v>
      </c>
      <c r="J472">
        <f>B472</f>
        <v>4</v>
      </c>
    </row>
    <row r="473" spans="1:10" ht="15" thickBot="1" x14ac:dyDescent="0.35">
      <c r="A473" s="3"/>
    </row>
    <row r="474" spans="1:10" x14ac:dyDescent="0.3">
      <c r="A474" s="20" t="s">
        <v>58</v>
      </c>
      <c r="B474" s="21" t="s">
        <v>37</v>
      </c>
      <c r="C474" s="22">
        <f>'Contract Cost Sheet'!$C$2</f>
        <v>3000</v>
      </c>
      <c r="D474" s="23">
        <f>IF(OR(E470=1,F470=1),0,IF(OR(B472="X",B472&lt;=4),0,1))</f>
        <v>0</v>
      </c>
      <c r="E474" s="22">
        <f>C474*D474</f>
        <v>0</v>
      </c>
      <c r="F474" s="24"/>
    </row>
    <row r="475" spans="1:10" x14ac:dyDescent="0.3">
      <c r="A475" s="25" t="s">
        <v>59</v>
      </c>
      <c r="B475" s="26" t="s">
        <v>38</v>
      </c>
      <c r="C475" s="27">
        <f>'Contract Cost Sheet'!$C$3</f>
        <v>2250</v>
      </c>
      <c r="D475" s="18">
        <f>IF(OR(E470=1,F470=1),0,IF(OR(B472="X",B472&lt;=2,B472&gt;4),0,1))</f>
        <v>0</v>
      </c>
      <c r="E475" s="27">
        <f t="shared" ref="E475:E479" si="34">C475*D475</f>
        <v>0</v>
      </c>
      <c r="F475" s="29"/>
    </row>
    <row r="476" spans="1:10" x14ac:dyDescent="0.3">
      <c r="A476" s="25" t="s">
        <v>60</v>
      </c>
      <c r="B476" s="26" t="s">
        <v>39</v>
      </c>
      <c r="C476" s="27">
        <f>'Contract Cost Sheet'!$C$4</f>
        <v>1550</v>
      </c>
      <c r="D476" s="18">
        <f>IF(OR(E470=1,F470=1),0,IF(OR(B472="X",B472&gt;2,B472=0),0,1))</f>
        <v>0</v>
      </c>
      <c r="E476" s="27">
        <f t="shared" si="34"/>
        <v>0</v>
      </c>
      <c r="F476" s="29"/>
    </row>
    <row r="477" spans="1:10" x14ac:dyDescent="0.3">
      <c r="A477" s="25" t="s">
        <v>61</v>
      </c>
      <c r="B477" s="26" t="s">
        <v>40</v>
      </c>
      <c r="C477" s="27">
        <f>'Contract Cost Sheet'!$C$5</f>
        <v>415</v>
      </c>
      <c r="D477" s="18">
        <f>IF(OR(E470&gt;=1,F470&gt;=1),0,B472)</f>
        <v>0</v>
      </c>
      <c r="E477" s="27">
        <f t="shared" si="34"/>
        <v>0</v>
      </c>
      <c r="F477" s="29"/>
    </row>
    <row r="478" spans="1:10" x14ac:dyDescent="0.3">
      <c r="A478" s="25" t="s">
        <v>62</v>
      </c>
      <c r="B478" s="26" t="s">
        <v>41</v>
      </c>
      <c r="C478" s="27">
        <f>'Contract Cost Sheet'!$C$6</f>
        <v>4850</v>
      </c>
      <c r="D478" s="18">
        <f>IF(B472="X",0,B471)</f>
        <v>1</v>
      </c>
      <c r="E478" s="27">
        <f t="shared" si="34"/>
        <v>4850</v>
      </c>
      <c r="F478" s="29"/>
    </row>
    <row r="479" spans="1:10" x14ac:dyDescent="0.3">
      <c r="A479" s="25" t="s">
        <v>63</v>
      </c>
      <c r="B479" s="26" t="s">
        <v>42</v>
      </c>
      <c r="C479" s="27">
        <f>'Contract Cost Sheet'!$C$7</f>
        <v>4450</v>
      </c>
      <c r="D479" s="18">
        <f>IF(B472="X",0,B470)</f>
        <v>3</v>
      </c>
      <c r="E479" s="27">
        <f t="shared" si="34"/>
        <v>13350</v>
      </c>
      <c r="F479" s="29"/>
    </row>
    <row r="480" spans="1:10" x14ac:dyDescent="0.3">
      <c r="A480" s="25" t="s">
        <v>64</v>
      </c>
      <c r="B480" s="26" t="s">
        <v>43</v>
      </c>
      <c r="C480" s="27">
        <f>'Contract Cost Sheet'!$C$9</f>
        <v>215</v>
      </c>
      <c r="D480" s="18">
        <f>IF(B472="X",0,B472)</f>
        <v>4</v>
      </c>
      <c r="E480" s="27">
        <f>C480*D480</f>
        <v>860</v>
      </c>
      <c r="F480" s="29"/>
    </row>
    <row r="481" spans="1:8" x14ac:dyDescent="0.3">
      <c r="A481" s="25" t="s">
        <v>65</v>
      </c>
      <c r="B481" s="26" t="s">
        <v>52</v>
      </c>
      <c r="C481" s="27">
        <f>'Contract Cost Sheet'!$C$10</f>
        <v>190</v>
      </c>
      <c r="D481" s="18">
        <f>IF(B472="X",0,B472)</f>
        <v>4</v>
      </c>
      <c r="E481" s="27">
        <f>C481*D481</f>
        <v>760</v>
      </c>
      <c r="F481" s="29"/>
    </row>
    <row r="482" spans="1:8" x14ac:dyDescent="0.3">
      <c r="A482" s="25" t="s">
        <v>66</v>
      </c>
      <c r="B482" s="26" t="s">
        <v>44</v>
      </c>
      <c r="C482" s="27">
        <f>'Contract Cost Sheet'!$C$11</f>
        <v>365</v>
      </c>
      <c r="D482" s="18">
        <f>IF(B472="X",0,(IF(C470=80,B470,0)+IF(C471=80,B471,0)))</f>
        <v>0</v>
      </c>
      <c r="E482" s="27">
        <f>C482*D482</f>
        <v>0</v>
      </c>
      <c r="F482" s="29"/>
    </row>
    <row r="483" spans="1:8" x14ac:dyDescent="0.3">
      <c r="A483" s="25" t="s">
        <v>67</v>
      </c>
      <c r="B483" s="26" t="s">
        <v>45</v>
      </c>
      <c r="C483" s="27">
        <f>'Contract Cost Sheet'!$C$12</f>
        <v>1250</v>
      </c>
      <c r="D483" s="18">
        <f>IF(B472="X",0,IF(B472&gt;=1,1,0))</f>
        <v>1</v>
      </c>
      <c r="E483" s="27">
        <f>C483*D483</f>
        <v>1250</v>
      </c>
      <c r="F483" s="29"/>
    </row>
    <row r="484" spans="1:8" x14ac:dyDescent="0.3">
      <c r="A484" s="25" t="s">
        <v>1</v>
      </c>
      <c r="B484" s="26" t="s">
        <v>46</v>
      </c>
      <c r="C484" s="27">
        <f>'Contract Cost Sheet'!$C$19</f>
        <v>165</v>
      </c>
      <c r="D484" s="18">
        <f>IF(B472="X",0,(IF(C470=20,B470,0)+IF(C471=20,B471,0)))</f>
        <v>0</v>
      </c>
      <c r="E484" s="27">
        <f>C484*D484</f>
        <v>0</v>
      </c>
      <c r="F484" s="29"/>
    </row>
    <row r="485" spans="1:8" x14ac:dyDescent="0.3">
      <c r="A485" s="25" t="s">
        <v>68</v>
      </c>
      <c r="B485" s="26" t="s">
        <v>47</v>
      </c>
      <c r="C485" s="27">
        <f>'Contract Cost Sheet'!$C$20</f>
        <v>135</v>
      </c>
      <c r="D485" s="18">
        <f>IF(B472="X",0,(IF(C470=6,B470,0)+IF(C471=6,B471,0)))</f>
        <v>4</v>
      </c>
      <c r="E485" s="27">
        <f t="shared" ref="E485:E491" si="35">C485*D485</f>
        <v>540</v>
      </c>
      <c r="F485" s="29"/>
    </row>
    <row r="486" spans="1:8" x14ac:dyDescent="0.3">
      <c r="A486" s="25" t="s">
        <v>2</v>
      </c>
      <c r="B486" s="26" t="s">
        <v>48</v>
      </c>
      <c r="C486" s="27">
        <f>'Contract Cost Sheet'!$C$24</f>
        <v>135</v>
      </c>
      <c r="D486" s="18">
        <f>IF(OR(E470&gt;0,F470&gt;0),E470+F470,0)</f>
        <v>1</v>
      </c>
      <c r="E486" s="27">
        <f t="shared" si="35"/>
        <v>135</v>
      </c>
      <c r="F486" s="29"/>
    </row>
    <row r="487" spans="1:8" x14ac:dyDescent="0.3">
      <c r="A487" s="25" t="s">
        <v>86</v>
      </c>
      <c r="B487" s="26" t="s">
        <v>87</v>
      </c>
      <c r="C487" s="27">
        <f>'Contract Cost Sheet'!$C$30</f>
        <v>4950</v>
      </c>
      <c r="D487" s="18">
        <f>E470</f>
        <v>0</v>
      </c>
      <c r="E487" s="27">
        <f t="shared" si="35"/>
        <v>0</v>
      </c>
      <c r="F487" s="29"/>
    </row>
    <row r="488" spans="1:8" x14ac:dyDescent="0.3">
      <c r="A488" s="25" t="s">
        <v>89</v>
      </c>
      <c r="B488" s="26" t="s">
        <v>88</v>
      </c>
      <c r="C488" s="27">
        <f>'Contract Cost Sheet'!$C$31</f>
        <v>5750</v>
      </c>
      <c r="D488" s="18">
        <f>F470</f>
        <v>1</v>
      </c>
      <c r="E488" s="27">
        <f t="shared" si="35"/>
        <v>5750</v>
      </c>
      <c r="F488" s="29"/>
    </row>
    <row r="489" spans="1:8" x14ac:dyDescent="0.3">
      <c r="A489" s="25" t="s">
        <v>90</v>
      </c>
      <c r="B489" s="26" t="s">
        <v>81</v>
      </c>
      <c r="C489" s="27">
        <f>'Contract Cost Sheet'!$C$32</f>
        <v>245</v>
      </c>
      <c r="D489" s="18">
        <f>IF(AND(H470=0,OR(E470&gt;0,F470&gt;0)),B472,0)</f>
        <v>4</v>
      </c>
      <c r="E489" s="27">
        <f t="shared" si="35"/>
        <v>980</v>
      </c>
      <c r="F489" s="29"/>
    </row>
    <row r="490" spans="1:8" x14ac:dyDescent="0.3">
      <c r="A490" s="25" t="s">
        <v>91</v>
      </c>
      <c r="B490" s="26" t="s">
        <v>92</v>
      </c>
      <c r="C490" s="27">
        <f>'Contract Cost Sheet'!$C$33</f>
        <v>9950</v>
      </c>
      <c r="D490" s="18">
        <f>H470</f>
        <v>0</v>
      </c>
      <c r="E490" s="27">
        <f t="shared" si="35"/>
        <v>0</v>
      </c>
      <c r="F490" s="29"/>
    </row>
    <row r="491" spans="1:8" x14ac:dyDescent="0.3">
      <c r="A491" s="25" t="s">
        <v>93</v>
      </c>
      <c r="B491" s="26" t="s">
        <v>94</v>
      </c>
      <c r="C491" s="27">
        <f>'Contract Cost Sheet'!$C$35</f>
        <v>245</v>
      </c>
      <c r="D491" s="18">
        <f>IF(H470=0,0,1)</f>
        <v>0</v>
      </c>
      <c r="E491" s="27">
        <f t="shared" si="35"/>
        <v>0</v>
      </c>
      <c r="F491" s="29"/>
    </row>
    <row r="492" spans="1:8" x14ac:dyDescent="0.3">
      <c r="A492" s="46" t="s">
        <v>95</v>
      </c>
      <c r="B492" s="47" t="s">
        <v>96</v>
      </c>
      <c r="C492" s="48">
        <f>'Contract Cost Sheet'!$C$36</f>
        <v>625</v>
      </c>
      <c r="D492" s="49">
        <f>IF(H470=0,0,1)</f>
        <v>0</v>
      </c>
      <c r="E492" s="48">
        <f>C492*D492</f>
        <v>0</v>
      </c>
      <c r="F492" s="50"/>
    </row>
    <row r="493" spans="1:8" ht="15" thickBot="1" x14ac:dyDescent="0.35">
      <c r="A493" s="30"/>
      <c r="B493" s="31"/>
      <c r="C493" s="31"/>
      <c r="D493" s="31" t="s">
        <v>0</v>
      </c>
      <c r="E493" s="32">
        <f>SUM(E474:E492)</f>
        <v>28475</v>
      </c>
      <c r="F493" s="33"/>
    </row>
    <row r="494" spans="1:8" x14ac:dyDescent="0.3">
      <c r="A494" s="3"/>
    </row>
    <row r="495" spans="1:8" x14ac:dyDescent="0.3">
      <c r="A495" s="3" t="s">
        <v>8</v>
      </c>
    </row>
    <row r="496" spans="1:8" x14ac:dyDescent="0.3">
      <c r="A496" s="16" t="s">
        <v>71</v>
      </c>
      <c r="B496" s="5" t="s">
        <v>51</v>
      </c>
      <c r="C496" s="5" t="s">
        <v>6</v>
      </c>
      <c r="D496" s="62" t="s">
        <v>103</v>
      </c>
      <c r="E496" s="5" t="s">
        <v>97</v>
      </c>
      <c r="F496" s="54" t="s">
        <v>98</v>
      </c>
      <c r="G496" s="43" t="s">
        <v>100</v>
      </c>
      <c r="H496" s="5" t="s">
        <v>101</v>
      </c>
    </row>
    <row r="497" spans="1:10" x14ac:dyDescent="0.3">
      <c r="A497" s="7" t="s">
        <v>75</v>
      </c>
      <c r="B497" s="15">
        <v>4</v>
      </c>
      <c r="C497" s="15">
        <v>6</v>
      </c>
      <c r="D497" s="59" t="s">
        <v>104</v>
      </c>
      <c r="E497" s="61">
        <f>IF(D497="Arc Unit",IF(OR(B499="X",B499=1,B499=2),1,0),IF(H497=1,1,0))</f>
        <v>0</v>
      </c>
      <c r="F497" s="61">
        <f>IF(D497="Cards", 0, IF(OR(B499="X",B499=0,B499=1,B499=2),0,1))</f>
        <v>0</v>
      </c>
      <c r="G497" s="55" t="s">
        <v>102</v>
      </c>
      <c r="H497" s="18">
        <f>IF(G497="No", 0, 1)</f>
        <v>0</v>
      </c>
      <c r="I497" s="12">
        <f>E520</f>
        <v>31675</v>
      </c>
    </row>
    <row r="498" spans="1:10" x14ac:dyDescent="0.3">
      <c r="A498" s="7" t="s">
        <v>76</v>
      </c>
      <c r="B498" s="15">
        <v>1</v>
      </c>
      <c r="C498" s="15">
        <v>6</v>
      </c>
      <c r="D498" s="6"/>
      <c r="E498" s="42"/>
      <c r="F498" s="42"/>
      <c r="G498" s="44"/>
      <c r="H498" s="10"/>
      <c r="I498" s="52"/>
      <c r="J498" s="53"/>
    </row>
    <row r="499" spans="1:10" x14ac:dyDescent="0.3">
      <c r="A499" s="7" t="s">
        <v>3</v>
      </c>
      <c r="B499" s="56">
        <f>IF(H497=1,"X",SUM(B497:B498))</f>
        <v>5</v>
      </c>
      <c r="J499">
        <f>B499</f>
        <v>5</v>
      </c>
    </row>
    <row r="500" spans="1:10" ht="15" thickBot="1" x14ac:dyDescent="0.35">
      <c r="A500" s="3"/>
    </row>
    <row r="501" spans="1:10" x14ac:dyDescent="0.3">
      <c r="A501" s="20" t="s">
        <v>58</v>
      </c>
      <c r="B501" s="21" t="s">
        <v>37</v>
      </c>
      <c r="C501" s="22">
        <f>'Contract Cost Sheet'!$C$2</f>
        <v>3000</v>
      </c>
      <c r="D501" s="23">
        <f>IF(OR(E497=1,F497=1),0,IF(OR(B499="X",B499&lt;=4),0,1))</f>
        <v>1</v>
      </c>
      <c r="E501" s="22">
        <f>C501*D501</f>
        <v>3000</v>
      </c>
      <c r="F501" s="24"/>
    </row>
    <row r="502" spans="1:10" x14ac:dyDescent="0.3">
      <c r="A502" s="25" t="s">
        <v>59</v>
      </c>
      <c r="B502" s="26" t="s">
        <v>38</v>
      </c>
      <c r="C502" s="27">
        <f>'Contract Cost Sheet'!$C$3</f>
        <v>2250</v>
      </c>
      <c r="D502" s="18">
        <f>IF(OR(E497=1,F497=1),0,IF(OR(B499="X",B499&lt;=2,B499&gt;4),0,1))</f>
        <v>0</v>
      </c>
      <c r="E502" s="27">
        <f t="shared" ref="E502:E506" si="36">C502*D502</f>
        <v>0</v>
      </c>
      <c r="F502" s="29"/>
    </row>
    <row r="503" spans="1:10" x14ac:dyDescent="0.3">
      <c r="A503" s="25" t="s">
        <v>60</v>
      </c>
      <c r="B503" s="26" t="s">
        <v>39</v>
      </c>
      <c r="C503" s="27">
        <f>'Contract Cost Sheet'!$C$4</f>
        <v>1550</v>
      </c>
      <c r="D503" s="18">
        <f>IF(OR(E497=1,F497=1),0,IF(OR(B499="X",B499&gt;2,B499=0),0,1))</f>
        <v>0</v>
      </c>
      <c r="E503" s="27">
        <f t="shared" si="36"/>
        <v>0</v>
      </c>
      <c r="F503" s="29"/>
    </row>
    <row r="504" spans="1:10" x14ac:dyDescent="0.3">
      <c r="A504" s="25" t="s">
        <v>61</v>
      </c>
      <c r="B504" s="26" t="s">
        <v>40</v>
      </c>
      <c r="C504" s="27">
        <f>'Contract Cost Sheet'!$C$5</f>
        <v>415</v>
      </c>
      <c r="D504" s="18">
        <f>IF(OR(E497&gt;=1,F497&gt;=1),0,B499)</f>
        <v>5</v>
      </c>
      <c r="E504" s="27">
        <f t="shared" si="36"/>
        <v>2075</v>
      </c>
      <c r="F504" s="29"/>
    </row>
    <row r="505" spans="1:10" x14ac:dyDescent="0.3">
      <c r="A505" s="25" t="s">
        <v>62</v>
      </c>
      <c r="B505" s="26" t="s">
        <v>41</v>
      </c>
      <c r="C505" s="27">
        <f>'Contract Cost Sheet'!$C$6</f>
        <v>4850</v>
      </c>
      <c r="D505" s="18">
        <f>IF(B499="X",0,B498)</f>
        <v>1</v>
      </c>
      <c r="E505" s="27">
        <f t="shared" si="36"/>
        <v>4850</v>
      </c>
      <c r="F505" s="29"/>
    </row>
    <row r="506" spans="1:10" x14ac:dyDescent="0.3">
      <c r="A506" s="25" t="s">
        <v>63</v>
      </c>
      <c r="B506" s="26" t="s">
        <v>42</v>
      </c>
      <c r="C506" s="27">
        <f>'Contract Cost Sheet'!$C$7</f>
        <v>4450</v>
      </c>
      <c r="D506" s="18">
        <f>IF(B499="X",0,B497)</f>
        <v>4</v>
      </c>
      <c r="E506" s="27">
        <f t="shared" si="36"/>
        <v>17800</v>
      </c>
      <c r="F506" s="29"/>
    </row>
    <row r="507" spans="1:10" x14ac:dyDescent="0.3">
      <c r="A507" s="25" t="s">
        <v>64</v>
      </c>
      <c r="B507" s="26" t="s">
        <v>43</v>
      </c>
      <c r="C507" s="27">
        <f>'Contract Cost Sheet'!$C$9</f>
        <v>215</v>
      </c>
      <c r="D507" s="18">
        <f>IF(B499="X",0,B499)</f>
        <v>5</v>
      </c>
      <c r="E507" s="27">
        <f>C507*D507</f>
        <v>1075</v>
      </c>
      <c r="F507" s="29"/>
    </row>
    <row r="508" spans="1:10" x14ac:dyDescent="0.3">
      <c r="A508" s="25" t="s">
        <v>65</v>
      </c>
      <c r="B508" s="26" t="s">
        <v>52</v>
      </c>
      <c r="C508" s="27">
        <f>'Contract Cost Sheet'!$C$10</f>
        <v>190</v>
      </c>
      <c r="D508" s="18">
        <f>IF(B499="X",0,B499)</f>
        <v>5</v>
      </c>
      <c r="E508" s="27">
        <f>C508*D508</f>
        <v>950</v>
      </c>
      <c r="F508" s="29"/>
    </row>
    <row r="509" spans="1:10" x14ac:dyDescent="0.3">
      <c r="A509" s="25" t="s">
        <v>66</v>
      </c>
      <c r="B509" s="26" t="s">
        <v>44</v>
      </c>
      <c r="C509" s="27">
        <f>'Contract Cost Sheet'!$C$11</f>
        <v>365</v>
      </c>
      <c r="D509" s="18">
        <f>IF(B499="X",0,(IF(C497=80,B497,0)+IF(C498=80,B498,0)))</f>
        <v>0</v>
      </c>
      <c r="E509" s="27">
        <f>C509*D509</f>
        <v>0</v>
      </c>
      <c r="F509" s="29"/>
    </row>
    <row r="510" spans="1:10" x14ac:dyDescent="0.3">
      <c r="A510" s="25" t="s">
        <v>67</v>
      </c>
      <c r="B510" s="26" t="s">
        <v>45</v>
      </c>
      <c r="C510" s="27">
        <f>'Contract Cost Sheet'!$C$12</f>
        <v>1250</v>
      </c>
      <c r="D510" s="18">
        <f>IF(B499="X",0,IF(B499&gt;=1,1,0))</f>
        <v>1</v>
      </c>
      <c r="E510" s="27">
        <f>C510*D510</f>
        <v>1250</v>
      </c>
      <c r="F510" s="29"/>
    </row>
    <row r="511" spans="1:10" x14ac:dyDescent="0.3">
      <c r="A511" s="25" t="s">
        <v>1</v>
      </c>
      <c r="B511" s="26" t="s">
        <v>46</v>
      </c>
      <c r="C511" s="27">
        <f>'Contract Cost Sheet'!$C$19</f>
        <v>165</v>
      </c>
      <c r="D511" s="18">
        <f>IF(B499="X",0,(IF(C497=20,B497,0)+IF(C498=20,B498,0)))</f>
        <v>0</v>
      </c>
      <c r="E511" s="27">
        <f>C511*D511</f>
        <v>0</v>
      </c>
      <c r="F511" s="29"/>
    </row>
    <row r="512" spans="1:10" x14ac:dyDescent="0.3">
      <c r="A512" s="25" t="s">
        <v>68</v>
      </c>
      <c r="B512" s="26" t="s">
        <v>47</v>
      </c>
      <c r="C512" s="27">
        <f>'Contract Cost Sheet'!$C$20</f>
        <v>135</v>
      </c>
      <c r="D512" s="18">
        <f>IF(B499="X",0,(IF(C497=6,B497,0)+IF(C498=6,B498,0)))</f>
        <v>5</v>
      </c>
      <c r="E512" s="27">
        <f t="shared" ref="E512:E518" si="37">C512*D512</f>
        <v>675</v>
      </c>
      <c r="F512" s="29"/>
    </row>
    <row r="513" spans="1:10" x14ac:dyDescent="0.3">
      <c r="A513" s="25" t="s">
        <v>2</v>
      </c>
      <c r="B513" s="26" t="s">
        <v>48</v>
      </c>
      <c r="C513" s="27">
        <f>'Contract Cost Sheet'!$C$24</f>
        <v>135</v>
      </c>
      <c r="D513" s="18">
        <f>IF(OR(E497&gt;0,F497&gt;0),E497+F497,0)</f>
        <v>0</v>
      </c>
      <c r="E513" s="27">
        <f t="shared" si="37"/>
        <v>0</v>
      </c>
      <c r="F513" s="29"/>
    </row>
    <row r="514" spans="1:10" x14ac:dyDescent="0.3">
      <c r="A514" s="25" t="s">
        <v>86</v>
      </c>
      <c r="B514" s="26" t="s">
        <v>87</v>
      </c>
      <c r="C514" s="27">
        <f>'Contract Cost Sheet'!$C$30</f>
        <v>4950</v>
      </c>
      <c r="D514" s="18">
        <f>E497</f>
        <v>0</v>
      </c>
      <c r="E514" s="27">
        <f t="shared" si="37"/>
        <v>0</v>
      </c>
      <c r="F514" s="29"/>
    </row>
    <row r="515" spans="1:10" x14ac:dyDescent="0.3">
      <c r="A515" s="25" t="s">
        <v>89</v>
      </c>
      <c r="B515" s="26" t="s">
        <v>88</v>
      </c>
      <c r="C515" s="27">
        <f>'Contract Cost Sheet'!$C$31</f>
        <v>5750</v>
      </c>
      <c r="D515" s="18">
        <f>F497</f>
        <v>0</v>
      </c>
      <c r="E515" s="27">
        <f t="shared" si="37"/>
        <v>0</v>
      </c>
      <c r="F515" s="29"/>
    </row>
    <row r="516" spans="1:10" x14ac:dyDescent="0.3">
      <c r="A516" s="25" t="s">
        <v>90</v>
      </c>
      <c r="B516" s="26" t="s">
        <v>81</v>
      </c>
      <c r="C516" s="27">
        <f>'Contract Cost Sheet'!$C$32</f>
        <v>245</v>
      </c>
      <c r="D516" s="18">
        <f>IF(AND(H497=0,OR(E497&gt;0,F497&gt;0)),B499,0)</f>
        <v>0</v>
      </c>
      <c r="E516" s="27">
        <f t="shared" si="37"/>
        <v>0</v>
      </c>
      <c r="F516" s="29"/>
    </row>
    <row r="517" spans="1:10" x14ac:dyDescent="0.3">
      <c r="A517" s="25" t="s">
        <v>91</v>
      </c>
      <c r="B517" s="26" t="s">
        <v>92</v>
      </c>
      <c r="C517" s="27">
        <f>'Contract Cost Sheet'!$C$33</f>
        <v>9950</v>
      </c>
      <c r="D517" s="18">
        <f>H497</f>
        <v>0</v>
      </c>
      <c r="E517" s="27">
        <f t="shared" si="37"/>
        <v>0</v>
      </c>
      <c r="F517" s="29"/>
    </row>
    <row r="518" spans="1:10" x14ac:dyDescent="0.3">
      <c r="A518" s="25" t="s">
        <v>93</v>
      </c>
      <c r="B518" s="26" t="s">
        <v>94</v>
      </c>
      <c r="C518" s="27">
        <f>'Contract Cost Sheet'!$C$35</f>
        <v>245</v>
      </c>
      <c r="D518" s="18">
        <f>IF(H497=0,0,1)</f>
        <v>0</v>
      </c>
      <c r="E518" s="27">
        <f t="shared" si="37"/>
        <v>0</v>
      </c>
      <c r="F518" s="29"/>
    </row>
    <row r="519" spans="1:10" x14ac:dyDescent="0.3">
      <c r="A519" s="46" t="s">
        <v>95</v>
      </c>
      <c r="B519" s="47" t="s">
        <v>96</v>
      </c>
      <c r="C519" s="48">
        <f>'Contract Cost Sheet'!$C$36</f>
        <v>625</v>
      </c>
      <c r="D519" s="49">
        <f>IF(H497=0,0,1)</f>
        <v>0</v>
      </c>
      <c r="E519" s="48">
        <f>C519*D519</f>
        <v>0</v>
      </c>
      <c r="F519" s="50"/>
    </row>
    <row r="520" spans="1:10" ht="15" thickBot="1" x14ac:dyDescent="0.35">
      <c r="A520" s="30"/>
      <c r="B520" s="31"/>
      <c r="C520" s="31"/>
      <c r="D520" s="31" t="s">
        <v>0</v>
      </c>
      <c r="E520" s="32">
        <f>SUM(E501:E519)</f>
        <v>31675</v>
      </c>
      <c r="F520" s="33"/>
    </row>
    <row r="521" spans="1:10" x14ac:dyDescent="0.3">
      <c r="A521" s="3"/>
    </row>
    <row r="522" spans="1:10" x14ac:dyDescent="0.3">
      <c r="A522" s="3" t="s">
        <v>8</v>
      </c>
    </row>
    <row r="523" spans="1:10" x14ac:dyDescent="0.3">
      <c r="A523" s="16" t="s">
        <v>113</v>
      </c>
      <c r="B523" s="5" t="s">
        <v>51</v>
      </c>
      <c r="C523" s="5" t="s">
        <v>6</v>
      </c>
      <c r="D523" s="62" t="s">
        <v>103</v>
      </c>
      <c r="E523" s="5" t="s">
        <v>97</v>
      </c>
      <c r="F523" s="54" t="s">
        <v>98</v>
      </c>
      <c r="G523" s="43" t="s">
        <v>100</v>
      </c>
      <c r="H523" s="5" t="s">
        <v>101</v>
      </c>
    </row>
    <row r="524" spans="1:10" x14ac:dyDescent="0.3">
      <c r="A524" s="7" t="s">
        <v>75</v>
      </c>
      <c r="B524" s="15">
        <v>4</v>
      </c>
      <c r="C524" s="15">
        <v>6</v>
      </c>
      <c r="D524" s="59" t="s">
        <v>106</v>
      </c>
      <c r="E524" s="61">
        <f>IF(D524="Arc Unit",IF(OR(B526="X",B526=1,B526=2),1,0),IF(H524=1,1,0))</f>
        <v>0</v>
      </c>
      <c r="F524" s="61">
        <f>IF(D524="Cards", 0, IF(OR(B526="X",B526=0,B526=1,B526=2),0,1))</f>
        <v>1</v>
      </c>
      <c r="G524" s="55" t="s">
        <v>102</v>
      </c>
      <c r="H524" s="18">
        <f>IF(G524="No", 0, 1)</f>
        <v>0</v>
      </c>
      <c r="I524" s="12">
        <f>E547</f>
        <v>33710</v>
      </c>
    </row>
    <row r="525" spans="1:10" x14ac:dyDescent="0.3">
      <c r="A525" s="7" t="s">
        <v>76</v>
      </c>
      <c r="B525" s="15">
        <v>1</v>
      </c>
      <c r="C525" s="15">
        <v>6</v>
      </c>
      <c r="D525" s="6"/>
      <c r="E525" s="42"/>
      <c r="F525" s="42"/>
      <c r="G525" s="44"/>
      <c r="H525" s="10"/>
      <c r="I525" s="52"/>
      <c r="J525" s="53"/>
    </row>
    <row r="526" spans="1:10" x14ac:dyDescent="0.3">
      <c r="A526" s="7" t="s">
        <v>3</v>
      </c>
      <c r="B526" s="56">
        <f>IF(H524=1,"X",SUM(B524:B525))</f>
        <v>5</v>
      </c>
      <c r="J526">
        <f>B526</f>
        <v>5</v>
      </c>
    </row>
    <row r="527" spans="1:10" ht="15" thickBot="1" x14ac:dyDescent="0.35">
      <c r="A527" s="3"/>
    </row>
    <row r="528" spans="1:10" x14ac:dyDescent="0.3">
      <c r="A528" s="20" t="s">
        <v>58</v>
      </c>
      <c r="B528" s="21" t="s">
        <v>37</v>
      </c>
      <c r="C528" s="22">
        <f>'Contract Cost Sheet'!$C$2</f>
        <v>3000</v>
      </c>
      <c r="D528" s="23">
        <f>IF(OR(E524=1,F524=1),0,IF(OR(B526="X",B526&lt;=4),0,1))</f>
        <v>0</v>
      </c>
      <c r="E528" s="22">
        <f>C528*D528</f>
        <v>0</v>
      </c>
      <c r="F528" s="24"/>
    </row>
    <row r="529" spans="1:6" x14ac:dyDescent="0.3">
      <c r="A529" s="25" t="s">
        <v>59</v>
      </c>
      <c r="B529" s="26" t="s">
        <v>38</v>
      </c>
      <c r="C529" s="27">
        <f>'Contract Cost Sheet'!$C$3</f>
        <v>2250</v>
      </c>
      <c r="D529" s="18">
        <f>IF(OR(E524=1,F524=1),0,IF(OR(B526="X",B526&lt;=2,B526&gt;4),0,1))</f>
        <v>0</v>
      </c>
      <c r="E529" s="27">
        <f t="shared" ref="E529:E533" si="38">C529*D529</f>
        <v>0</v>
      </c>
      <c r="F529" s="29"/>
    </row>
    <row r="530" spans="1:6" x14ac:dyDescent="0.3">
      <c r="A530" s="25" t="s">
        <v>60</v>
      </c>
      <c r="B530" s="26" t="s">
        <v>39</v>
      </c>
      <c r="C530" s="27">
        <f>'Contract Cost Sheet'!$C$4</f>
        <v>1550</v>
      </c>
      <c r="D530" s="18">
        <f>IF(OR(E524=1,F524=1),0,IF(OR(B526="X",B526&gt;2,B526=0),0,1))</f>
        <v>0</v>
      </c>
      <c r="E530" s="27">
        <f t="shared" si="38"/>
        <v>0</v>
      </c>
      <c r="F530" s="29"/>
    </row>
    <row r="531" spans="1:6" x14ac:dyDescent="0.3">
      <c r="A531" s="25" t="s">
        <v>61</v>
      </c>
      <c r="B531" s="26" t="s">
        <v>40</v>
      </c>
      <c r="C531" s="27">
        <f>'Contract Cost Sheet'!$C$5</f>
        <v>415</v>
      </c>
      <c r="D531" s="18">
        <f>IF(OR(E524&gt;=1,F524&gt;=1),0,B526)</f>
        <v>0</v>
      </c>
      <c r="E531" s="27">
        <f t="shared" si="38"/>
        <v>0</v>
      </c>
      <c r="F531" s="29"/>
    </row>
    <row r="532" spans="1:6" x14ac:dyDescent="0.3">
      <c r="A532" s="25" t="s">
        <v>62</v>
      </c>
      <c r="B532" s="26" t="s">
        <v>41</v>
      </c>
      <c r="C532" s="27">
        <f>'Contract Cost Sheet'!$C$6</f>
        <v>4850</v>
      </c>
      <c r="D532" s="18">
        <f>IF(B526="X",0,B525)</f>
        <v>1</v>
      </c>
      <c r="E532" s="27">
        <f t="shared" si="38"/>
        <v>4850</v>
      </c>
      <c r="F532" s="29"/>
    </row>
    <row r="533" spans="1:6" x14ac:dyDescent="0.3">
      <c r="A533" s="25" t="s">
        <v>63</v>
      </c>
      <c r="B533" s="26" t="s">
        <v>42</v>
      </c>
      <c r="C533" s="27">
        <f>'Contract Cost Sheet'!$C$7</f>
        <v>4450</v>
      </c>
      <c r="D533" s="18">
        <f>IF(B526="X",0,B524)</f>
        <v>4</v>
      </c>
      <c r="E533" s="27">
        <f t="shared" si="38"/>
        <v>17800</v>
      </c>
      <c r="F533" s="29"/>
    </row>
    <row r="534" spans="1:6" x14ac:dyDescent="0.3">
      <c r="A534" s="25" t="s">
        <v>64</v>
      </c>
      <c r="B534" s="26" t="s">
        <v>43</v>
      </c>
      <c r="C534" s="27">
        <f>'Contract Cost Sheet'!$C$9</f>
        <v>215</v>
      </c>
      <c r="D534" s="18">
        <f>IF(B526="X",0,B526)</f>
        <v>5</v>
      </c>
      <c r="E534" s="27">
        <f>C534*D534</f>
        <v>1075</v>
      </c>
      <c r="F534" s="29"/>
    </row>
    <row r="535" spans="1:6" x14ac:dyDescent="0.3">
      <c r="A535" s="25" t="s">
        <v>65</v>
      </c>
      <c r="B535" s="26" t="s">
        <v>52</v>
      </c>
      <c r="C535" s="27">
        <f>'Contract Cost Sheet'!$C$10</f>
        <v>190</v>
      </c>
      <c r="D535" s="18">
        <f>IF(B526="X",0,B526)</f>
        <v>5</v>
      </c>
      <c r="E535" s="27">
        <f>C535*D535</f>
        <v>950</v>
      </c>
      <c r="F535" s="29"/>
    </row>
    <row r="536" spans="1:6" x14ac:dyDescent="0.3">
      <c r="A536" s="25" t="s">
        <v>66</v>
      </c>
      <c r="B536" s="26" t="s">
        <v>44</v>
      </c>
      <c r="C536" s="27">
        <f>'Contract Cost Sheet'!$C$11</f>
        <v>365</v>
      </c>
      <c r="D536" s="18">
        <f>IF(B526="X",0,(IF(C524=80,B524,0)+IF(C525=80,B525,0)))</f>
        <v>0</v>
      </c>
      <c r="E536" s="27">
        <f>C536*D536</f>
        <v>0</v>
      </c>
      <c r="F536" s="29"/>
    </row>
    <row r="537" spans="1:6" x14ac:dyDescent="0.3">
      <c r="A537" s="25" t="s">
        <v>67</v>
      </c>
      <c r="B537" s="26" t="s">
        <v>45</v>
      </c>
      <c r="C537" s="27">
        <f>'Contract Cost Sheet'!$C$12</f>
        <v>1250</v>
      </c>
      <c r="D537" s="18">
        <f>IF(B526="X",0,IF(B526&gt;=1,1,0))</f>
        <v>1</v>
      </c>
      <c r="E537" s="27">
        <f>C537*D537</f>
        <v>1250</v>
      </c>
      <c r="F537" s="29"/>
    </row>
    <row r="538" spans="1:6" x14ac:dyDescent="0.3">
      <c r="A538" s="25" t="s">
        <v>1</v>
      </c>
      <c r="B538" s="26" t="s">
        <v>46</v>
      </c>
      <c r="C538" s="27">
        <f>'Contract Cost Sheet'!$C$19</f>
        <v>165</v>
      </c>
      <c r="D538" s="18">
        <f>IF(B526="X",0,(IF(C524=20,B524,0)+IF(C525=20,B525,0)))</f>
        <v>0</v>
      </c>
      <c r="E538" s="27">
        <f>C538*D538</f>
        <v>0</v>
      </c>
      <c r="F538" s="29"/>
    </row>
    <row r="539" spans="1:6" x14ac:dyDescent="0.3">
      <c r="A539" s="25" t="s">
        <v>68</v>
      </c>
      <c r="B539" s="26" t="s">
        <v>47</v>
      </c>
      <c r="C539" s="27">
        <f>'Contract Cost Sheet'!$C$20</f>
        <v>135</v>
      </c>
      <c r="D539" s="18">
        <f>IF(B526="X",0,(IF(C524=6,B524,0)+IF(C525=6,B525,0)))</f>
        <v>5</v>
      </c>
      <c r="E539" s="27">
        <f t="shared" ref="E539:E545" si="39">C539*D539</f>
        <v>675</v>
      </c>
      <c r="F539" s="29"/>
    </row>
    <row r="540" spans="1:6" x14ac:dyDescent="0.3">
      <c r="A540" s="25" t="s">
        <v>2</v>
      </c>
      <c r="B540" s="26" t="s">
        <v>48</v>
      </c>
      <c r="C540" s="27">
        <f>'Contract Cost Sheet'!$C$24</f>
        <v>135</v>
      </c>
      <c r="D540" s="18">
        <f>IF(OR(E524&gt;0,F524&gt;0),E524+F524,0)</f>
        <v>1</v>
      </c>
      <c r="E540" s="27">
        <f t="shared" si="39"/>
        <v>135</v>
      </c>
      <c r="F540" s="29"/>
    </row>
    <row r="541" spans="1:6" x14ac:dyDescent="0.3">
      <c r="A541" s="25" t="s">
        <v>86</v>
      </c>
      <c r="B541" s="26" t="s">
        <v>87</v>
      </c>
      <c r="C541" s="27">
        <f>'Contract Cost Sheet'!$C$30</f>
        <v>4950</v>
      </c>
      <c r="D541" s="18">
        <f>E524</f>
        <v>0</v>
      </c>
      <c r="E541" s="27">
        <f t="shared" si="39"/>
        <v>0</v>
      </c>
      <c r="F541" s="29"/>
    </row>
    <row r="542" spans="1:6" x14ac:dyDescent="0.3">
      <c r="A542" s="25" t="s">
        <v>89</v>
      </c>
      <c r="B542" s="26" t="s">
        <v>88</v>
      </c>
      <c r="C542" s="27">
        <f>'Contract Cost Sheet'!$C$31</f>
        <v>5750</v>
      </c>
      <c r="D542" s="18">
        <f>F524</f>
        <v>1</v>
      </c>
      <c r="E542" s="27">
        <f t="shared" si="39"/>
        <v>5750</v>
      </c>
      <c r="F542" s="29"/>
    </row>
    <row r="543" spans="1:6" x14ac:dyDescent="0.3">
      <c r="A543" s="25" t="s">
        <v>90</v>
      </c>
      <c r="B543" s="26" t="s">
        <v>81</v>
      </c>
      <c r="C543" s="27">
        <f>'Contract Cost Sheet'!$C$32</f>
        <v>245</v>
      </c>
      <c r="D543" s="18">
        <f>IF(AND(H524=0,OR(E524&gt;0,F524&gt;0)),B526,0)</f>
        <v>5</v>
      </c>
      <c r="E543" s="27">
        <f t="shared" si="39"/>
        <v>1225</v>
      </c>
      <c r="F543" s="29"/>
    </row>
    <row r="544" spans="1:6" x14ac:dyDescent="0.3">
      <c r="A544" s="25" t="s">
        <v>91</v>
      </c>
      <c r="B544" s="26" t="s">
        <v>92</v>
      </c>
      <c r="C544" s="27">
        <f>'Contract Cost Sheet'!$C$33</f>
        <v>9950</v>
      </c>
      <c r="D544" s="18">
        <f>H524</f>
        <v>0</v>
      </c>
      <c r="E544" s="27">
        <f t="shared" si="39"/>
        <v>0</v>
      </c>
      <c r="F544" s="29"/>
    </row>
    <row r="545" spans="1:10" x14ac:dyDescent="0.3">
      <c r="A545" s="25" t="s">
        <v>93</v>
      </c>
      <c r="B545" s="26" t="s">
        <v>94</v>
      </c>
      <c r="C545" s="27">
        <f>'Contract Cost Sheet'!$C$35</f>
        <v>245</v>
      </c>
      <c r="D545" s="18">
        <f>IF(H524=0,0,1)</f>
        <v>0</v>
      </c>
      <c r="E545" s="27">
        <f t="shared" si="39"/>
        <v>0</v>
      </c>
      <c r="F545" s="29"/>
    </row>
    <row r="546" spans="1:10" x14ac:dyDescent="0.3">
      <c r="A546" s="46" t="s">
        <v>95</v>
      </c>
      <c r="B546" s="47" t="s">
        <v>96</v>
      </c>
      <c r="C546" s="48">
        <f>'Contract Cost Sheet'!$C$36</f>
        <v>625</v>
      </c>
      <c r="D546" s="49">
        <f>IF(H524=0,0,1)</f>
        <v>0</v>
      </c>
      <c r="E546" s="48">
        <f>C546*D546</f>
        <v>0</v>
      </c>
      <c r="F546" s="50"/>
    </row>
    <row r="547" spans="1:10" ht="15" thickBot="1" x14ac:dyDescent="0.35">
      <c r="A547" s="30"/>
      <c r="B547" s="31"/>
      <c r="C547" s="31"/>
      <c r="D547" s="31" t="s">
        <v>0</v>
      </c>
      <c r="E547" s="32">
        <f>SUM(E528:E546)</f>
        <v>33710</v>
      </c>
      <c r="F547" s="33"/>
    </row>
    <row r="548" spans="1:10" x14ac:dyDescent="0.3">
      <c r="A548" s="3"/>
    </row>
    <row r="549" spans="1:10" s="45" customFormat="1" ht="18.75" customHeight="1" x14ac:dyDescent="0.35">
      <c r="A549" s="68" t="s">
        <v>73</v>
      </c>
      <c r="B549" s="68"/>
      <c r="C549" s="68"/>
      <c r="D549" s="68"/>
      <c r="E549" s="68"/>
      <c r="F549" s="68"/>
      <c r="G549" s="68"/>
      <c r="H549" s="68"/>
    </row>
    <row r="550" spans="1:10" ht="18.75" customHeight="1" x14ac:dyDescent="0.35">
      <c r="A550" s="63"/>
      <c r="B550" s="63"/>
      <c r="C550" s="63"/>
      <c r="D550" s="63"/>
      <c r="E550" s="70" t="s">
        <v>99</v>
      </c>
      <c r="F550" s="70"/>
      <c r="G550" s="64" t="s">
        <v>105</v>
      </c>
      <c r="H550" s="65"/>
    </row>
    <row r="551" spans="1:10" ht="18" customHeight="1" x14ac:dyDescent="0.35">
      <c r="A551" s="8" t="s">
        <v>8</v>
      </c>
      <c r="B551" s="9"/>
      <c r="D551" s="40"/>
      <c r="E551" s="71"/>
      <c r="F551" s="71"/>
      <c r="G551" s="66"/>
      <c r="H551" s="66"/>
    </row>
    <row r="552" spans="1:10" x14ac:dyDescent="0.3">
      <c r="A552" s="16" t="s">
        <v>107</v>
      </c>
      <c r="B552" s="5" t="s">
        <v>51</v>
      </c>
      <c r="C552" s="5" t="s">
        <v>6</v>
      </c>
      <c r="D552" s="62" t="s">
        <v>103</v>
      </c>
      <c r="E552" s="5" t="s">
        <v>97</v>
      </c>
      <c r="F552" s="54" t="s">
        <v>98</v>
      </c>
      <c r="G552" s="43" t="s">
        <v>100</v>
      </c>
      <c r="H552" s="5" t="s">
        <v>101</v>
      </c>
    </row>
    <row r="553" spans="1:10" x14ac:dyDescent="0.3">
      <c r="A553" s="7" t="s">
        <v>75</v>
      </c>
      <c r="B553" s="15">
        <v>1</v>
      </c>
      <c r="C553" s="15">
        <v>6</v>
      </c>
      <c r="D553" s="59" t="s">
        <v>104</v>
      </c>
      <c r="E553" s="61">
        <f>IF(D553="Arc Unit",IF(OR(B555="X",B555=1,B555=2),1,0),IF(H553=1,1,0))</f>
        <v>0</v>
      </c>
      <c r="F553" s="61">
        <f>IF(D553="Cards", 0, IF(OR(B555="X",B555=0,B555=1,B555=2),0,1))</f>
        <v>0</v>
      </c>
      <c r="G553" s="55" t="s">
        <v>102</v>
      </c>
      <c r="H553" s="18">
        <f>IF(G553="No", 0, 1)</f>
        <v>0</v>
      </c>
      <c r="I553" s="12">
        <f>E576</f>
        <v>20515</v>
      </c>
    </row>
    <row r="554" spans="1:10" x14ac:dyDescent="0.3">
      <c r="A554" s="7" t="s">
        <v>76</v>
      </c>
      <c r="B554" s="15">
        <v>2</v>
      </c>
      <c r="C554" s="15">
        <v>6</v>
      </c>
      <c r="D554" s="6"/>
      <c r="E554" s="42"/>
      <c r="F554" s="42"/>
      <c r="G554" s="44"/>
      <c r="H554" s="10"/>
      <c r="I554" s="52"/>
      <c r="J554" s="53"/>
    </row>
    <row r="555" spans="1:10" x14ac:dyDescent="0.3">
      <c r="A555" s="7" t="s">
        <v>3</v>
      </c>
      <c r="B555" s="56">
        <f>IF(H553=1,"X",SUM(B553:B554))</f>
        <v>3</v>
      </c>
      <c r="J555">
        <f>B555</f>
        <v>3</v>
      </c>
    </row>
    <row r="556" spans="1:10" ht="15" thickBot="1" x14ac:dyDescent="0.35">
      <c r="A556" s="3"/>
    </row>
    <row r="557" spans="1:10" x14ac:dyDescent="0.3">
      <c r="A557" s="20" t="s">
        <v>58</v>
      </c>
      <c r="B557" s="21" t="s">
        <v>37</v>
      </c>
      <c r="C557" s="22">
        <f>'Contract Cost Sheet'!$C$2</f>
        <v>3000</v>
      </c>
      <c r="D557" s="23">
        <f>IF(OR(E553=1,F553=1),0,IF(OR(B555="X",B555&lt;=4),0,1))</f>
        <v>0</v>
      </c>
      <c r="E557" s="22">
        <f>C557*D557</f>
        <v>0</v>
      </c>
      <c r="F557" s="24"/>
    </row>
    <row r="558" spans="1:10" x14ac:dyDescent="0.3">
      <c r="A558" s="25" t="s">
        <v>59</v>
      </c>
      <c r="B558" s="26" t="s">
        <v>38</v>
      </c>
      <c r="C558" s="27">
        <f>'Contract Cost Sheet'!$C$3</f>
        <v>2250</v>
      </c>
      <c r="D558" s="18">
        <f>IF(OR(E553=1,F553=1),0,IF(OR(B555="X",B555&lt;=2,B555&gt;4),0,1))</f>
        <v>1</v>
      </c>
      <c r="E558" s="27">
        <f t="shared" ref="E558:E562" si="40">C558*D558</f>
        <v>2250</v>
      </c>
      <c r="F558" s="29"/>
    </row>
    <row r="559" spans="1:10" x14ac:dyDescent="0.3">
      <c r="A559" s="25" t="s">
        <v>60</v>
      </c>
      <c r="B559" s="26" t="s">
        <v>39</v>
      </c>
      <c r="C559" s="27">
        <f>'Contract Cost Sheet'!$C$4</f>
        <v>1550</v>
      </c>
      <c r="D559" s="18">
        <f>IF(OR(E553=1,F553=1),0,IF(OR(B555="X",B555&gt;2,B555=0),0,1))</f>
        <v>0</v>
      </c>
      <c r="E559" s="27">
        <f t="shared" si="40"/>
        <v>0</v>
      </c>
      <c r="F559" s="29"/>
    </row>
    <row r="560" spans="1:10" x14ac:dyDescent="0.3">
      <c r="A560" s="25" t="s">
        <v>61</v>
      </c>
      <c r="B560" s="26" t="s">
        <v>40</v>
      </c>
      <c r="C560" s="27">
        <f>'Contract Cost Sheet'!$C$5</f>
        <v>415</v>
      </c>
      <c r="D560" s="18">
        <f>IF(OR(E553&gt;=1,F553&gt;=1),0,B555)</f>
        <v>3</v>
      </c>
      <c r="E560" s="27">
        <f t="shared" si="40"/>
        <v>1245</v>
      </c>
      <c r="F560" s="29"/>
    </row>
    <row r="561" spans="1:6" x14ac:dyDescent="0.3">
      <c r="A561" s="25" t="s">
        <v>62</v>
      </c>
      <c r="B561" s="26" t="s">
        <v>41</v>
      </c>
      <c r="C561" s="27">
        <f>'Contract Cost Sheet'!$C$6</f>
        <v>4850</v>
      </c>
      <c r="D561" s="18">
        <f>IF(B555="X",0,B554)</f>
        <v>2</v>
      </c>
      <c r="E561" s="27">
        <f t="shared" si="40"/>
        <v>9700</v>
      </c>
      <c r="F561" s="29"/>
    </row>
    <row r="562" spans="1:6" x14ac:dyDescent="0.3">
      <c r="A562" s="25" t="s">
        <v>63</v>
      </c>
      <c r="B562" s="26" t="s">
        <v>42</v>
      </c>
      <c r="C562" s="27">
        <f>'Contract Cost Sheet'!$C$7</f>
        <v>4450</v>
      </c>
      <c r="D562" s="18">
        <f>IF(B555="X",0,B553)</f>
        <v>1</v>
      </c>
      <c r="E562" s="27">
        <f t="shared" si="40"/>
        <v>4450</v>
      </c>
      <c r="F562" s="29"/>
    </row>
    <row r="563" spans="1:6" x14ac:dyDescent="0.3">
      <c r="A563" s="25" t="s">
        <v>64</v>
      </c>
      <c r="B563" s="26" t="s">
        <v>43</v>
      </c>
      <c r="C563" s="27">
        <f>'Contract Cost Sheet'!$C$9</f>
        <v>215</v>
      </c>
      <c r="D563" s="18">
        <f>IF(B555="X",0,B555)</f>
        <v>3</v>
      </c>
      <c r="E563" s="27">
        <f>C563*D563</f>
        <v>645</v>
      </c>
      <c r="F563" s="29"/>
    </row>
    <row r="564" spans="1:6" x14ac:dyDescent="0.3">
      <c r="A564" s="25" t="s">
        <v>65</v>
      </c>
      <c r="B564" s="26" t="s">
        <v>52</v>
      </c>
      <c r="C564" s="27">
        <f>'Contract Cost Sheet'!$C$10</f>
        <v>190</v>
      </c>
      <c r="D564" s="18">
        <f>IF(B555="X",0,B555)</f>
        <v>3</v>
      </c>
      <c r="E564" s="27">
        <f>C564*D564</f>
        <v>570</v>
      </c>
      <c r="F564" s="29"/>
    </row>
    <row r="565" spans="1:6" x14ac:dyDescent="0.3">
      <c r="A565" s="25" t="s">
        <v>66</v>
      </c>
      <c r="B565" s="26" t="s">
        <v>44</v>
      </c>
      <c r="C565" s="27">
        <f>'Contract Cost Sheet'!$C$11</f>
        <v>365</v>
      </c>
      <c r="D565" s="18">
        <f>IF(B555="X",0,(IF(C553=80,B553,0)+IF(C554=80,B554,0)))</f>
        <v>0</v>
      </c>
      <c r="E565" s="27">
        <f>C565*D565</f>
        <v>0</v>
      </c>
      <c r="F565" s="29"/>
    </row>
    <row r="566" spans="1:6" x14ac:dyDescent="0.3">
      <c r="A566" s="25" t="s">
        <v>67</v>
      </c>
      <c r="B566" s="26" t="s">
        <v>45</v>
      </c>
      <c r="C566" s="27">
        <f>'Contract Cost Sheet'!$C$12</f>
        <v>1250</v>
      </c>
      <c r="D566" s="18">
        <f>IF(B555="X",0,IF(B555&gt;=1,1,0))</f>
        <v>1</v>
      </c>
      <c r="E566" s="27">
        <f>C566*D566</f>
        <v>1250</v>
      </c>
      <c r="F566" s="29"/>
    </row>
    <row r="567" spans="1:6" x14ac:dyDescent="0.3">
      <c r="A567" s="25" t="s">
        <v>1</v>
      </c>
      <c r="B567" s="26" t="s">
        <v>46</v>
      </c>
      <c r="C567" s="27">
        <f>'Contract Cost Sheet'!$C$19</f>
        <v>165</v>
      </c>
      <c r="D567" s="18">
        <f>IF(B555="X",0,(IF(C553=20,B553,0)+IF(C554=20,B554,0)))</f>
        <v>0</v>
      </c>
      <c r="E567" s="27">
        <f>C567*D567</f>
        <v>0</v>
      </c>
      <c r="F567" s="29"/>
    </row>
    <row r="568" spans="1:6" x14ac:dyDescent="0.3">
      <c r="A568" s="25" t="s">
        <v>68</v>
      </c>
      <c r="B568" s="26" t="s">
        <v>47</v>
      </c>
      <c r="C568" s="27">
        <f>'Contract Cost Sheet'!$C$20</f>
        <v>135</v>
      </c>
      <c r="D568" s="18">
        <f>IF(B555="X",0,(IF(C553=6,B553,0)+IF(C554=6,B554,0)))</f>
        <v>3</v>
      </c>
      <c r="E568" s="27">
        <f t="shared" ref="E568:E574" si="41">C568*D568</f>
        <v>405</v>
      </c>
      <c r="F568" s="29"/>
    </row>
    <row r="569" spans="1:6" x14ac:dyDescent="0.3">
      <c r="A569" s="25" t="s">
        <v>2</v>
      </c>
      <c r="B569" s="26" t="s">
        <v>48</v>
      </c>
      <c r="C569" s="27">
        <f>'Contract Cost Sheet'!$C$24</f>
        <v>135</v>
      </c>
      <c r="D569" s="18">
        <f>IF(OR(E553&gt;0,F553&gt;0),E553+F553,0)</f>
        <v>0</v>
      </c>
      <c r="E569" s="27">
        <f t="shared" si="41"/>
        <v>0</v>
      </c>
      <c r="F569" s="29"/>
    </row>
    <row r="570" spans="1:6" x14ac:dyDescent="0.3">
      <c r="A570" s="25" t="s">
        <v>86</v>
      </c>
      <c r="B570" s="26" t="s">
        <v>87</v>
      </c>
      <c r="C570" s="27">
        <f>'Contract Cost Sheet'!$C$30</f>
        <v>4950</v>
      </c>
      <c r="D570" s="18">
        <f>E553</f>
        <v>0</v>
      </c>
      <c r="E570" s="27">
        <f t="shared" si="41"/>
        <v>0</v>
      </c>
      <c r="F570" s="29"/>
    </row>
    <row r="571" spans="1:6" x14ac:dyDescent="0.3">
      <c r="A571" s="25" t="s">
        <v>89</v>
      </c>
      <c r="B571" s="26" t="s">
        <v>88</v>
      </c>
      <c r="C571" s="27">
        <f>'Contract Cost Sheet'!$C$31</f>
        <v>5750</v>
      </c>
      <c r="D571" s="18">
        <f>F553</f>
        <v>0</v>
      </c>
      <c r="E571" s="27">
        <f t="shared" si="41"/>
        <v>0</v>
      </c>
      <c r="F571" s="29"/>
    </row>
    <row r="572" spans="1:6" x14ac:dyDescent="0.3">
      <c r="A572" s="25" t="s">
        <v>90</v>
      </c>
      <c r="B572" s="26" t="s">
        <v>81</v>
      </c>
      <c r="C572" s="27">
        <f>'Contract Cost Sheet'!$C$32</f>
        <v>245</v>
      </c>
      <c r="D572" s="18">
        <f>IF(AND(H553=0,OR(E553&gt;0,F553&gt;0)),B555,0)</f>
        <v>0</v>
      </c>
      <c r="E572" s="27">
        <f t="shared" si="41"/>
        <v>0</v>
      </c>
      <c r="F572" s="29"/>
    </row>
    <row r="573" spans="1:6" x14ac:dyDescent="0.3">
      <c r="A573" s="25" t="s">
        <v>91</v>
      </c>
      <c r="B573" s="26" t="s">
        <v>92</v>
      </c>
      <c r="C573" s="27">
        <f>'Contract Cost Sheet'!$C$33</f>
        <v>9950</v>
      </c>
      <c r="D573" s="18">
        <f>H553</f>
        <v>0</v>
      </c>
      <c r="E573" s="27">
        <f t="shared" si="41"/>
        <v>0</v>
      </c>
      <c r="F573" s="29"/>
    </row>
    <row r="574" spans="1:6" x14ac:dyDescent="0.3">
      <c r="A574" s="25" t="s">
        <v>93</v>
      </c>
      <c r="B574" s="26" t="s">
        <v>94</v>
      </c>
      <c r="C574" s="27">
        <f>'Contract Cost Sheet'!$C$35</f>
        <v>245</v>
      </c>
      <c r="D574" s="18">
        <f>IF(H553=0,0,1)</f>
        <v>0</v>
      </c>
      <c r="E574" s="27">
        <f t="shared" si="41"/>
        <v>0</v>
      </c>
      <c r="F574" s="29"/>
    </row>
    <row r="575" spans="1:6" x14ac:dyDescent="0.3">
      <c r="A575" s="46" t="s">
        <v>95</v>
      </c>
      <c r="B575" s="47" t="s">
        <v>96</v>
      </c>
      <c r="C575" s="48">
        <f>'Contract Cost Sheet'!$C$36</f>
        <v>625</v>
      </c>
      <c r="D575" s="49">
        <f>IF(H553=0,0,1)</f>
        <v>0</v>
      </c>
      <c r="E575" s="48">
        <f>C575*D575</f>
        <v>0</v>
      </c>
      <c r="F575" s="50"/>
    </row>
    <row r="576" spans="1:6" ht="15" thickBot="1" x14ac:dyDescent="0.35">
      <c r="A576" s="30"/>
      <c r="B576" s="31"/>
      <c r="C576" s="31"/>
      <c r="D576" s="31" t="s">
        <v>0</v>
      </c>
      <c r="E576" s="32">
        <f>SUM(E557:E575)</f>
        <v>20515</v>
      </c>
      <c r="F576" s="33"/>
    </row>
    <row r="577" spans="1:10" x14ac:dyDescent="0.3">
      <c r="A577" s="3"/>
    </row>
    <row r="578" spans="1:10" x14ac:dyDescent="0.3">
      <c r="A578" s="3" t="s">
        <v>8</v>
      </c>
    </row>
    <row r="579" spans="1:10" x14ac:dyDescent="0.3">
      <c r="A579" s="16" t="s">
        <v>109</v>
      </c>
      <c r="B579" s="5" t="s">
        <v>51</v>
      </c>
      <c r="C579" s="5" t="s">
        <v>6</v>
      </c>
      <c r="D579" s="62" t="s">
        <v>103</v>
      </c>
      <c r="E579" s="5" t="s">
        <v>97</v>
      </c>
      <c r="F579" s="54" t="s">
        <v>98</v>
      </c>
      <c r="G579" s="43" t="s">
        <v>100</v>
      </c>
      <c r="H579" s="5" t="s">
        <v>101</v>
      </c>
    </row>
    <row r="580" spans="1:10" x14ac:dyDescent="0.3">
      <c r="A580" s="7" t="s">
        <v>75</v>
      </c>
      <c r="B580" s="15">
        <v>1</v>
      </c>
      <c r="C580" s="15">
        <v>6</v>
      </c>
      <c r="D580" s="59" t="s">
        <v>106</v>
      </c>
      <c r="E580" s="61">
        <f>IF(D580="Arc Unit",IF(OR(B582="X",B582=1,B582=2),1,0),IF(H580=1,1,0))</f>
        <v>0</v>
      </c>
      <c r="F580" s="61">
        <f>IF(D580="Cards", 0, IF(OR(B582="X",B582=0,B582=1,B582=2),0,1))</f>
        <v>1</v>
      </c>
      <c r="G580" s="55" t="s">
        <v>102</v>
      </c>
      <c r="H580" s="18">
        <f>IF(G580="No", 0, 1)</f>
        <v>0</v>
      </c>
      <c r="I580" s="12">
        <f>E603</f>
        <v>23640</v>
      </c>
    </row>
    <row r="581" spans="1:10" x14ac:dyDescent="0.3">
      <c r="A581" s="7" t="s">
        <v>76</v>
      </c>
      <c r="B581" s="15">
        <v>2</v>
      </c>
      <c r="C581" s="15">
        <v>6</v>
      </c>
      <c r="D581" s="6"/>
      <c r="E581" s="42"/>
      <c r="F581" s="42"/>
      <c r="G581" s="44"/>
      <c r="H581" s="10"/>
      <c r="I581" s="52"/>
      <c r="J581" s="53"/>
    </row>
    <row r="582" spans="1:10" x14ac:dyDescent="0.3">
      <c r="A582" s="7" t="s">
        <v>3</v>
      </c>
      <c r="B582" s="56">
        <f>IF(H580=1,"X",SUM(B580:B581))</f>
        <v>3</v>
      </c>
      <c r="J582">
        <f>B582</f>
        <v>3</v>
      </c>
    </row>
    <row r="583" spans="1:10" ht="15" thickBot="1" x14ac:dyDescent="0.35">
      <c r="A583" s="3"/>
    </row>
    <row r="584" spans="1:10" x14ac:dyDescent="0.3">
      <c r="A584" s="20" t="s">
        <v>58</v>
      </c>
      <c r="B584" s="21" t="s">
        <v>37</v>
      </c>
      <c r="C584" s="22">
        <f>'Contract Cost Sheet'!$C$2</f>
        <v>3000</v>
      </c>
      <c r="D584" s="23">
        <f>IF(OR(E580=1,F580=1),0,IF(OR(B582="X",B582&lt;=4),0,1))</f>
        <v>0</v>
      </c>
      <c r="E584" s="22">
        <f>C584*D584</f>
        <v>0</v>
      </c>
      <c r="F584" s="24"/>
    </row>
    <row r="585" spans="1:10" x14ac:dyDescent="0.3">
      <c r="A585" s="25" t="s">
        <v>59</v>
      </c>
      <c r="B585" s="26" t="s">
        <v>38</v>
      </c>
      <c r="C585" s="27">
        <f>'Contract Cost Sheet'!$C$3</f>
        <v>2250</v>
      </c>
      <c r="D585" s="18">
        <f>IF(OR(E580=1,F580=1),0,IF(OR(B582="X",B582&lt;=2,B582&gt;4),0,1))</f>
        <v>0</v>
      </c>
      <c r="E585" s="27">
        <f t="shared" ref="E585:E589" si="42">C585*D585</f>
        <v>0</v>
      </c>
      <c r="F585" s="29"/>
    </row>
    <row r="586" spans="1:10" x14ac:dyDescent="0.3">
      <c r="A586" s="25" t="s">
        <v>60</v>
      </c>
      <c r="B586" s="26" t="s">
        <v>39</v>
      </c>
      <c r="C586" s="27">
        <f>'Contract Cost Sheet'!$C$4</f>
        <v>1550</v>
      </c>
      <c r="D586" s="18">
        <f>IF(OR(E580=1,F580=1),0,IF(OR(B582="X",B582&gt;2,B582=0),0,1))</f>
        <v>0</v>
      </c>
      <c r="E586" s="27">
        <f t="shared" si="42"/>
        <v>0</v>
      </c>
      <c r="F586" s="29"/>
    </row>
    <row r="587" spans="1:10" x14ac:dyDescent="0.3">
      <c r="A587" s="25" t="s">
        <v>61</v>
      </c>
      <c r="B587" s="26" t="s">
        <v>40</v>
      </c>
      <c r="C587" s="27">
        <f>'Contract Cost Sheet'!$C$5</f>
        <v>415</v>
      </c>
      <c r="D587" s="18">
        <f>IF(OR(E580&gt;=1,F580&gt;=1),0,B582)</f>
        <v>0</v>
      </c>
      <c r="E587" s="27">
        <f t="shared" si="42"/>
        <v>0</v>
      </c>
      <c r="F587" s="29"/>
    </row>
    <row r="588" spans="1:10" x14ac:dyDescent="0.3">
      <c r="A588" s="25" t="s">
        <v>62</v>
      </c>
      <c r="B588" s="26" t="s">
        <v>41</v>
      </c>
      <c r="C588" s="27">
        <f>'Contract Cost Sheet'!$C$6</f>
        <v>4850</v>
      </c>
      <c r="D588" s="18">
        <f>IF(B582="X",0,B581)</f>
        <v>2</v>
      </c>
      <c r="E588" s="27">
        <f t="shared" si="42"/>
        <v>9700</v>
      </c>
      <c r="F588" s="29"/>
    </row>
    <row r="589" spans="1:10" x14ac:dyDescent="0.3">
      <c r="A589" s="25" t="s">
        <v>63</v>
      </c>
      <c r="B589" s="26" t="s">
        <v>42</v>
      </c>
      <c r="C589" s="27">
        <f>'Contract Cost Sheet'!$C$7</f>
        <v>4450</v>
      </c>
      <c r="D589" s="18">
        <f>IF(B582="X",0,B580)</f>
        <v>1</v>
      </c>
      <c r="E589" s="27">
        <f t="shared" si="42"/>
        <v>4450</v>
      </c>
      <c r="F589" s="29"/>
    </row>
    <row r="590" spans="1:10" x14ac:dyDescent="0.3">
      <c r="A590" s="25" t="s">
        <v>64</v>
      </c>
      <c r="B590" s="26" t="s">
        <v>43</v>
      </c>
      <c r="C590" s="27">
        <f>'Contract Cost Sheet'!$C$9</f>
        <v>215</v>
      </c>
      <c r="D590" s="18">
        <f>IF(B582="X",0,B582)</f>
        <v>3</v>
      </c>
      <c r="E590" s="27">
        <f>C590*D590</f>
        <v>645</v>
      </c>
      <c r="F590" s="29"/>
    </row>
    <row r="591" spans="1:10" x14ac:dyDescent="0.3">
      <c r="A591" s="25" t="s">
        <v>65</v>
      </c>
      <c r="B591" s="26" t="s">
        <v>52</v>
      </c>
      <c r="C591" s="27">
        <f>'Contract Cost Sheet'!$C$10</f>
        <v>190</v>
      </c>
      <c r="D591" s="18">
        <f>IF(B582="X",0,B582)</f>
        <v>3</v>
      </c>
      <c r="E591" s="27">
        <f>C591*D591</f>
        <v>570</v>
      </c>
      <c r="F591" s="29"/>
    </row>
    <row r="592" spans="1:10" x14ac:dyDescent="0.3">
      <c r="A592" s="25" t="s">
        <v>66</v>
      </c>
      <c r="B592" s="26" t="s">
        <v>44</v>
      </c>
      <c r="C592" s="27">
        <f>'Contract Cost Sheet'!$C$11</f>
        <v>365</v>
      </c>
      <c r="D592" s="18">
        <f>IF(B582="X",0,(IF(C580=80,B580,0)+IF(C581=80,B581,0)))</f>
        <v>0</v>
      </c>
      <c r="E592" s="27">
        <f>C592*D592</f>
        <v>0</v>
      </c>
      <c r="F592" s="29"/>
    </row>
    <row r="593" spans="1:10" x14ac:dyDescent="0.3">
      <c r="A593" s="25" t="s">
        <v>67</v>
      </c>
      <c r="B593" s="26" t="s">
        <v>45</v>
      </c>
      <c r="C593" s="27">
        <f>'Contract Cost Sheet'!$C$12</f>
        <v>1250</v>
      </c>
      <c r="D593" s="18">
        <f>IF(B582="X",0,IF(B582&gt;=1,1,0))</f>
        <v>1</v>
      </c>
      <c r="E593" s="27">
        <f>C593*D593</f>
        <v>1250</v>
      </c>
      <c r="F593" s="29"/>
    </row>
    <row r="594" spans="1:10" x14ac:dyDescent="0.3">
      <c r="A594" s="25" t="s">
        <v>1</v>
      </c>
      <c r="B594" s="26" t="s">
        <v>46</v>
      </c>
      <c r="C594" s="27">
        <f>'Contract Cost Sheet'!$C$19</f>
        <v>165</v>
      </c>
      <c r="D594" s="18">
        <f>IF(B582="X",0,(IF(C580=20,B580,0)+IF(C581=20,B581,0)))</f>
        <v>0</v>
      </c>
      <c r="E594" s="27">
        <f>C594*D594</f>
        <v>0</v>
      </c>
      <c r="F594" s="29"/>
    </row>
    <row r="595" spans="1:10" x14ac:dyDescent="0.3">
      <c r="A595" s="25" t="s">
        <v>68</v>
      </c>
      <c r="B595" s="26" t="s">
        <v>47</v>
      </c>
      <c r="C595" s="27">
        <f>'Contract Cost Sheet'!$C$20</f>
        <v>135</v>
      </c>
      <c r="D595" s="18">
        <f>IF(B582="X",0,(IF(C580=6,B580,0)+IF(C581=6,B581,0)))</f>
        <v>3</v>
      </c>
      <c r="E595" s="27">
        <f t="shared" ref="E595:E601" si="43">C595*D595</f>
        <v>405</v>
      </c>
      <c r="F595" s="29"/>
    </row>
    <row r="596" spans="1:10" x14ac:dyDescent="0.3">
      <c r="A596" s="25" t="s">
        <v>2</v>
      </c>
      <c r="B596" s="26" t="s">
        <v>48</v>
      </c>
      <c r="C596" s="27">
        <f>'Contract Cost Sheet'!$C$24</f>
        <v>135</v>
      </c>
      <c r="D596" s="18">
        <f>IF(OR(E580&gt;0,F580&gt;0),E580+F580,0)</f>
        <v>1</v>
      </c>
      <c r="E596" s="27">
        <f t="shared" si="43"/>
        <v>135</v>
      </c>
      <c r="F596" s="29"/>
    </row>
    <row r="597" spans="1:10" x14ac:dyDescent="0.3">
      <c r="A597" s="25" t="s">
        <v>86</v>
      </c>
      <c r="B597" s="26" t="s">
        <v>87</v>
      </c>
      <c r="C597" s="27">
        <f>'Contract Cost Sheet'!$C$30</f>
        <v>4950</v>
      </c>
      <c r="D597" s="18">
        <f>E580</f>
        <v>0</v>
      </c>
      <c r="E597" s="27">
        <f t="shared" si="43"/>
        <v>0</v>
      </c>
      <c r="F597" s="29"/>
    </row>
    <row r="598" spans="1:10" x14ac:dyDescent="0.3">
      <c r="A598" s="25" t="s">
        <v>89</v>
      </c>
      <c r="B598" s="26" t="s">
        <v>88</v>
      </c>
      <c r="C598" s="27">
        <f>'Contract Cost Sheet'!$C$31</f>
        <v>5750</v>
      </c>
      <c r="D598" s="18">
        <f>F580</f>
        <v>1</v>
      </c>
      <c r="E598" s="27">
        <f t="shared" si="43"/>
        <v>5750</v>
      </c>
      <c r="F598" s="29"/>
    </row>
    <row r="599" spans="1:10" x14ac:dyDescent="0.3">
      <c r="A599" s="25" t="s">
        <v>90</v>
      </c>
      <c r="B599" s="26" t="s">
        <v>81</v>
      </c>
      <c r="C599" s="27">
        <f>'Contract Cost Sheet'!$C$32</f>
        <v>245</v>
      </c>
      <c r="D599" s="18">
        <f>IF(AND(H580=0,OR(E580&gt;0,F580&gt;0)),B582,0)</f>
        <v>3</v>
      </c>
      <c r="E599" s="27">
        <f t="shared" si="43"/>
        <v>735</v>
      </c>
      <c r="F599" s="29"/>
    </row>
    <row r="600" spans="1:10" x14ac:dyDescent="0.3">
      <c r="A600" s="25" t="s">
        <v>91</v>
      </c>
      <c r="B600" s="26" t="s">
        <v>92</v>
      </c>
      <c r="C600" s="27">
        <f>'Contract Cost Sheet'!$C$33</f>
        <v>9950</v>
      </c>
      <c r="D600" s="18">
        <f>H580</f>
        <v>0</v>
      </c>
      <c r="E600" s="27">
        <f t="shared" si="43"/>
        <v>0</v>
      </c>
      <c r="F600" s="29"/>
    </row>
    <row r="601" spans="1:10" x14ac:dyDescent="0.3">
      <c r="A601" s="25" t="s">
        <v>93</v>
      </c>
      <c r="B601" s="26" t="s">
        <v>94</v>
      </c>
      <c r="C601" s="27">
        <f>'Contract Cost Sheet'!$C$35</f>
        <v>245</v>
      </c>
      <c r="D601" s="18">
        <f>IF(H580=0,0,1)</f>
        <v>0</v>
      </c>
      <c r="E601" s="27">
        <f t="shared" si="43"/>
        <v>0</v>
      </c>
      <c r="F601" s="29"/>
    </row>
    <row r="602" spans="1:10" x14ac:dyDescent="0.3">
      <c r="A602" s="46" t="s">
        <v>95</v>
      </c>
      <c r="B602" s="47" t="s">
        <v>96</v>
      </c>
      <c r="C602" s="48">
        <f>'Contract Cost Sheet'!$C$36</f>
        <v>625</v>
      </c>
      <c r="D602" s="49">
        <f>IF(H580=0,0,1)</f>
        <v>0</v>
      </c>
      <c r="E602" s="48">
        <f>C602*D602</f>
        <v>0</v>
      </c>
      <c r="F602" s="50"/>
    </row>
    <row r="603" spans="1:10" ht="15" thickBot="1" x14ac:dyDescent="0.35">
      <c r="A603" s="30"/>
      <c r="B603" s="31"/>
      <c r="C603" s="31"/>
      <c r="D603" s="31" t="s">
        <v>0</v>
      </c>
      <c r="E603" s="32">
        <f>SUM(E584:E602)</f>
        <v>23640</v>
      </c>
      <c r="F603" s="33"/>
    </row>
    <row r="604" spans="1:10" x14ac:dyDescent="0.3">
      <c r="A604" s="3"/>
    </row>
    <row r="605" spans="1:10" x14ac:dyDescent="0.3">
      <c r="A605" s="3" t="s">
        <v>8</v>
      </c>
    </row>
    <row r="606" spans="1:10" x14ac:dyDescent="0.3">
      <c r="A606" s="16" t="s">
        <v>69</v>
      </c>
      <c r="B606" s="5" t="s">
        <v>51</v>
      </c>
      <c r="C606" s="5" t="s">
        <v>6</v>
      </c>
      <c r="D606" s="62" t="s">
        <v>103</v>
      </c>
      <c r="E606" s="5" t="s">
        <v>97</v>
      </c>
      <c r="F606" s="54" t="s">
        <v>98</v>
      </c>
      <c r="G606" s="43" t="s">
        <v>100</v>
      </c>
      <c r="H606" s="5" t="s">
        <v>101</v>
      </c>
    </row>
    <row r="607" spans="1:10" x14ac:dyDescent="0.3">
      <c r="A607" s="7" t="s">
        <v>75</v>
      </c>
      <c r="B607" s="15">
        <v>2</v>
      </c>
      <c r="C607" s="15">
        <v>6</v>
      </c>
      <c r="D607" s="59" t="s">
        <v>104</v>
      </c>
      <c r="E607" s="61">
        <f>IF(D607="Arc Unit",IF(OR(B609="X",B609=1,B609=2),1,0),IF(H607=1,1,0))</f>
        <v>0</v>
      </c>
      <c r="F607" s="61">
        <f>IF(D607="Cards", 0, IF(OR(B609="X",B609=0,B609=1,B609=2),0,1))</f>
        <v>0</v>
      </c>
      <c r="G607" s="55" t="s">
        <v>102</v>
      </c>
      <c r="H607" s="18">
        <f>IF(G607="No", 0, 1)</f>
        <v>0</v>
      </c>
      <c r="I607" s="12">
        <f>E630</f>
        <v>25920</v>
      </c>
    </row>
    <row r="608" spans="1:10" x14ac:dyDescent="0.3">
      <c r="A608" s="7" t="s">
        <v>76</v>
      </c>
      <c r="B608" s="15">
        <v>2</v>
      </c>
      <c r="C608" s="15">
        <v>6</v>
      </c>
      <c r="D608" s="6"/>
      <c r="E608" s="42"/>
      <c r="F608" s="42"/>
      <c r="G608" s="44"/>
      <c r="H608" s="10"/>
      <c r="I608" s="52"/>
      <c r="J608" s="53"/>
    </row>
    <row r="609" spans="1:10" x14ac:dyDescent="0.3">
      <c r="A609" s="7" t="s">
        <v>3</v>
      </c>
      <c r="B609" s="56">
        <f>IF(H607=1,"X",SUM(B607:B608))</f>
        <v>4</v>
      </c>
      <c r="J609">
        <f>B609</f>
        <v>4</v>
      </c>
    </row>
    <row r="610" spans="1:10" ht="15" thickBot="1" x14ac:dyDescent="0.35">
      <c r="A610" s="3"/>
    </row>
    <row r="611" spans="1:10" x14ac:dyDescent="0.3">
      <c r="A611" s="20" t="s">
        <v>58</v>
      </c>
      <c r="B611" s="21" t="s">
        <v>37</v>
      </c>
      <c r="C611" s="22">
        <f>'Contract Cost Sheet'!$C$2</f>
        <v>3000</v>
      </c>
      <c r="D611" s="23">
        <f>IF(OR(E607=1,F607=1),0,IF(OR(B609="X",B609&lt;=4),0,1))</f>
        <v>0</v>
      </c>
      <c r="E611" s="22">
        <f>C611*D611</f>
        <v>0</v>
      </c>
      <c r="F611" s="24"/>
    </row>
    <row r="612" spans="1:10" x14ac:dyDescent="0.3">
      <c r="A612" s="25" t="s">
        <v>59</v>
      </c>
      <c r="B612" s="26" t="s">
        <v>38</v>
      </c>
      <c r="C612" s="27">
        <f>'Contract Cost Sheet'!$C$3</f>
        <v>2250</v>
      </c>
      <c r="D612" s="18">
        <f>IF(OR(E607=1,F607=1),0,IF(OR(B609="X",B609&lt;=2,B609&gt;4),0,1))</f>
        <v>1</v>
      </c>
      <c r="E612" s="27">
        <f t="shared" ref="E612:E616" si="44">C612*D612</f>
        <v>2250</v>
      </c>
      <c r="F612" s="29"/>
    </row>
    <row r="613" spans="1:10" x14ac:dyDescent="0.3">
      <c r="A613" s="25" t="s">
        <v>60</v>
      </c>
      <c r="B613" s="26" t="s">
        <v>39</v>
      </c>
      <c r="C613" s="27">
        <f>'Contract Cost Sheet'!$C$4</f>
        <v>1550</v>
      </c>
      <c r="D613" s="18">
        <f>IF(OR(E607=1,F607=1),0,IF(OR(B609="X",B609&gt;2,B609=0),0,1))</f>
        <v>0</v>
      </c>
      <c r="E613" s="27">
        <f t="shared" si="44"/>
        <v>0</v>
      </c>
      <c r="F613" s="29"/>
    </row>
    <row r="614" spans="1:10" x14ac:dyDescent="0.3">
      <c r="A614" s="25" t="s">
        <v>61</v>
      </c>
      <c r="B614" s="26" t="s">
        <v>40</v>
      </c>
      <c r="C614" s="27">
        <f>'Contract Cost Sheet'!$C$5</f>
        <v>415</v>
      </c>
      <c r="D614" s="18">
        <f>IF(OR(E607&gt;=1,F607&gt;=1),0,B609)</f>
        <v>4</v>
      </c>
      <c r="E614" s="27">
        <f t="shared" si="44"/>
        <v>1660</v>
      </c>
      <c r="F614" s="29"/>
    </row>
    <row r="615" spans="1:10" x14ac:dyDescent="0.3">
      <c r="A615" s="25" t="s">
        <v>62</v>
      </c>
      <c r="B615" s="26" t="s">
        <v>41</v>
      </c>
      <c r="C615" s="27">
        <f>'Contract Cost Sheet'!$C$6</f>
        <v>4850</v>
      </c>
      <c r="D615" s="18">
        <f>IF(B609="X",0,B608)</f>
        <v>2</v>
      </c>
      <c r="E615" s="27">
        <f t="shared" si="44"/>
        <v>9700</v>
      </c>
      <c r="F615" s="29"/>
    </row>
    <row r="616" spans="1:10" x14ac:dyDescent="0.3">
      <c r="A616" s="25" t="s">
        <v>63</v>
      </c>
      <c r="B616" s="26" t="s">
        <v>42</v>
      </c>
      <c r="C616" s="27">
        <f>'Contract Cost Sheet'!$C$7</f>
        <v>4450</v>
      </c>
      <c r="D616" s="18">
        <f>IF(B609="X",0,B607)</f>
        <v>2</v>
      </c>
      <c r="E616" s="27">
        <f t="shared" si="44"/>
        <v>8900</v>
      </c>
      <c r="F616" s="29"/>
    </row>
    <row r="617" spans="1:10" x14ac:dyDescent="0.3">
      <c r="A617" s="25" t="s">
        <v>64</v>
      </c>
      <c r="B617" s="26" t="s">
        <v>43</v>
      </c>
      <c r="C617" s="27">
        <f>'Contract Cost Sheet'!$C$9</f>
        <v>215</v>
      </c>
      <c r="D617" s="18">
        <f>IF(B609="X",0,B609)</f>
        <v>4</v>
      </c>
      <c r="E617" s="27">
        <f>C617*D617</f>
        <v>860</v>
      </c>
      <c r="F617" s="29"/>
    </row>
    <row r="618" spans="1:10" x14ac:dyDescent="0.3">
      <c r="A618" s="25" t="s">
        <v>65</v>
      </c>
      <c r="B618" s="26" t="s">
        <v>52</v>
      </c>
      <c r="C618" s="27">
        <f>'Contract Cost Sheet'!$C$10</f>
        <v>190</v>
      </c>
      <c r="D618" s="18">
        <f>IF(B609="X",0,B609)</f>
        <v>4</v>
      </c>
      <c r="E618" s="27">
        <f>C618*D618</f>
        <v>760</v>
      </c>
      <c r="F618" s="29"/>
    </row>
    <row r="619" spans="1:10" x14ac:dyDescent="0.3">
      <c r="A619" s="25" t="s">
        <v>66</v>
      </c>
      <c r="B619" s="26" t="s">
        <v>44</v>
      </c>
      <c r="C619" s="27">
        <f>'Contract Cost Sheet'!$C$11</f>
        <v>365</v>
      </c>
      <c r="D619" s="18">
        <f>IF(B609="X",0,(IF(C607=80,B607,0)+IF(C608=80,B608,0)))</f>
        <v>0</v>
      </c>
      <c r="E619" s="27">
        <f>C619*D619</f>
        <v>0</v>
      </c>
      <c r="F619" s="29"/>
    </row>
    <row r="620" spans="1:10" x14ac:dyDescent="0.3">
      <c r="A620" s="25" t="s">
        <v>67</v>
      </c>
      <c r="B620" s="26" t="s">
        <v>45</v>
      </c>
      <c r="C620" s="27">
        <f>'Contract Cost Sheet'!$C$12</f>
        <v>1250</v>
      </c>
      <c r="D620" s="18">
        <f>IF(B609="X",0,IF(B609&gt;=1,1,0))</f>
        <v>1</v>
      </c>
      <c r="E620" s="27">
        <f>C620*D620</f>
        <v>1250</v>
      </c>
      <c r="F620" s="29"/>
    </row>
    <row r="621" spans="1:10" x14ac:dyDescent="0.3">
      <c r="A621" s="25" t="s">
        <v>1</v>
      </c>
      <c r="B621" s="26" t="s">
        <v>46</v>
      </c>
      <c r="C621" s="27">
        <f>'Contract Cost Sheet'!$C$19</f>
        <v>165</v>
      </c>
      <c r="D621" s="18">
        <f>IF(B609="X",0,(IF(C607=20,B607,0)+IF(C608=20,B608,0)))</f>
        <v>0</v>
      </c>
      <c r="E621" s="27">
        <f>C621*D621</f>
        <v>0</v>
      </c>
      <c r="F621" s="29"/>
    </row>
    <row r="622" spans="1:10" x14ac:dyDescent="0.3">
      <c r="A622" s="25" t="s">
        <v>68</v>
      </c>
      <c r="B622" s="26" t="s">
        <v>47</v>
      </c>
      <c r="C622" s="27">
        <f>'Contract Cost Sheet'!$C$20</f>
        <v>135</v>
      </c>
      <c r="D622" s="18">
        <f>IF(B609="X",0,(IF(C607=6,B607,0)+IF(C608=6,B608,0)))</f>
        <v>4</v>
      </c>
      <c r="E622" s="27">
        <f t="shared" ref="E622:E628" si="45">C622*D622</f>
        <v>540</v>
      </c>
      <c r="F622" s="29"/>
    </row>
    <row r="623" spans="1:10" x14ac:dyDescent="0.3">
      <c r="A623" s="25" t="s">
        <v>2</v>
      </c>
      <c r="B623" s="26" t="s">
        <v>48</v>
      </c>
      <c r="C623" s="27">
        <f>'Contract Cost Sheet'!$C$24</f>
        <v>135</v>
      </c>
      <c r="D623" s="18">
        <f>IF(OR(E607&gt;0,F607&gt;0),E607+F607,0)</f>
        <v>0</v>
      </c>
      <c r="E623" s="27">
        <f t="shared" si="45"/>
        <v>0</v>
      </c>
      <c r="F623" s="29"/>
    </row>
    <row r="624" spans="1:10" x14ac:dyDescent="0.3">
      <c r="A624" s="25" t="s">
        <v>86</v>
      </c>
      <c r="B624" s="26" t="s">
        <v>87</v>
      </c>
      <c r="C624" s="27">
        <f>'Contract Cost Sheet'!$C$30</f>
        <v>4950</v>
      </c>
      <c r="D624" s="18">
        <f>E607</f>
        <v>0</v>
      </c>
      <c r="E624" s="27">
        <f t="shared" si="45"/>
        <v>0</v>
      </c>
      <c r="F624" s="29"/>
    </row>
    <row r="625" spans="1:10" x14ac:dyDescent="0.3">
      <c r="A625" s="25" t="s">
        <v>89</v>
      </c>
      <c r="B625" s="26" t="s">
        <v>88</v>
      </c>
      <c r="C625" s="27">
        <f>'Contract Cost Sheet'!$C$31</f>
        <v>5750</v>
      </c>
      <c r="D625" s="18">
        <f>F607</f>
        <v>0</v>
      </c>
      <c r="E625" s="27">
        <f t="shared" si="45"/>
        <v>0</v>
      </c>
      <c r="F625" s="29"/>
    </row>
    <row r="626" spans="1:10" x14ac:dyDescent="0.3">
      <c r="A626" s="25" t="s">
        <v>90</v>
      </c>
      <c r="B626" s="26" t="s">
        <v>81</v>
      </c>
      <c r="C626" s="27">
        <f>'Contract Cost Sheet'!$C$32</f>
        <v>245</v>
      </c>
      <c r="D626" s="18">
        <f>IF(AND(H607=0,OR(E607&gt;0,F607&gt;0)),B609,0)</f>
        <v>0</v>
      </c>
      <c r="E626" s="27">
        <f t="shared" si="45"/>
        <v>0</v>
      </c>
      <c r="F626" s="29"/>
    </row>
    <row r="627" spans="1:10" x14ac:dyDescent="0.3">
      <c r="A627" s="25" t="s">
        <v>91</v>
      </c>
      <c r="B627" s="26" t="s">
        <v>92</v>
      </c>
      <c r="C627" s="27">
        <f>'Contract Cost Sheet'!$C$33</f>
        <v>9950</v>
      </c>
      <c r="D627" s="18">
        <f>H607</f>
        <v>0</v>
      </c>
      <c r="E627" s="27">
        <f t="shared" si="45"/>
        <v>0</v>
      </c>
      <c r="F627" s="29"/>
    </row>
    <row r="628" spans="1:10" x14ac:dyDescent="0.3">
      <c r="A628" s="25" t="s">
        <v>93</v>
      </c>
      <c r="B628" s="26" t="s">
        <v>94</v>
      </c>
      <c r="C628" s="27">
        <f>'Contract Cost Sheet'!$C$35</f>
        <v>245</v>
      </c>
      <c r="D628" s="18">
        <f>IF(H607=0,0,1)</f>
        <v>0</v>
      </c>
      <c r="E628" s="27">
        <f t="shared" si="45"/>
        <v>0</v>
      </c>
      <c r="F628" s="29"/>
    </row>
    <row r="629" spans="1:10" x14ac:dyDescent="0.3">
      <c r="A629" s="46" t="s">
        <v>95</v>
      </c>
      <c r="B629" s="47" t="s">
        <v>96</v>
      </c>
      <c r="C629" s="48">
        <f>'Contract Cost Sheet'!$C$36</f>
        <v>625</v>
      </c>
      <c r="D629" s="49">
        <f>IF(H607=0,0,1)</f>
        <v>0</v>
      </c>
      <c r="E629" s="48">
        <f>C629*D629</f>
        <v>0</v>
      </c>
      <c r="F629" s="50"/>
    </row>
    <row r="630" spans="1:10" ht="15" thickBot="1" x14ac:dyDescent="0.35">
      <c r="A630" s="30"/>
      <c r="B630" s="31"/>
      <c r="C630" s="31"/>
      <c r="D630" s="31" t="s">
        <v>0</v>
      </c>
      <c r="E630" s="32">
        <f>SUM(E611:E629)</f>
        <v>25920</v>
      </c>
      <c r="F630" s="33"/>
    </row>
    <row r="631" spans="1:10" x14ac:dyDescent="0.3">
      <c r="A631" s="3"/>
    </row>
    <row r="632" spans="1:10" x14ac:dyDescent="0.3">
      <c r="A632" s="3" t="s">
        <v>8</v>
      </c>
    </row>
    <row r="633" spans="1:10" x14ac:dyDescent="0.3">
      <c r="A633" s="16" t="s">
        <v>111</v>
      </c>
      <c r="B633" s="5" t="s">
        <v>51</v>
      </c>
      <c r="C633" s="5" t="s">
        <v>6</v>
      </c>
      <c r="D633" s="62" t="s">
        <v>103</v>
      </c>
      <c r="E633" s="5" t="s">
        <v>97</v>
      </c>
      <c r="F633" s="54" t="s">
        <v>98</v>
      </c>
      <c r="G633" s="43" t="s">
        <v>100</v>
      </c>
      <c r="H633" s="5" t="s">
        <v>101</v>
      </c>
    </row>
    <row r="634" spans="1:10" x14ac:dyDescent="0.3">
      <c r="A634" s="7" t="s">
        <v>75</v>
      </c>
      <c r="B634" s="15">
        <v>2</v>
      </c>
      <c r="C634" s="15">
        <v>6</v>
      </c>
      <c r="D634" s="59" t="s">
        <v>106</v>
      </c>
      <c r="E634" s="61">
        <f>IF(D634="Arc Unit",IF(OR(B636="X",B636=1,B636=2),1,0),IF(H634=1,1,0))</f>
        <v>0</v>
      </c>
      <c r="F634" s="61">
        <f>IF(D634="Cards", 0, IF(OR(B636="X",B636=0,B636=1,B636=2),0,1))</f>
        <v>1</v>
      </c>
      <c r="G634" s="55" t="s">
        <v>102</v>
      </c>
      <c r="H634" s="18">
        <f>IF(G634="No", 0, 1)</f>
        <v>0</v>
      </c>
      <c r="I634" s="12">
        <f>E657</f>
        <v>28875</v>
      </c>
    </row>
    <row r="635" spans="1:10" x14ac:dyDescent="0.3">
      <c r="A635" s="7" t="s">
        <v>76</v>
      </c>
      <c r="B635" s="15">
        <v>2</v>
      </c>
      <c r="C635" s="15">
        <v>6</v>
      </c>
      <c r="D635" s="6"/>
      <c r="E635" s="42"/>
      <c r="F635" s="42"/>
      <c r="G635" s="44"/>
      <c r="H635" s="10"/>
      <c r="I635" s="52"/>
      <c r="J635" s="53"/>
    </row>
    <row r="636" spans="1:10" x14ac:dyDescent="0.3">
      <c r="A636" s="7" t="s">
        <v>3</v>
      </c>
      <c r="B636" s="56">
        <f>IF(H634=1,"X",SUM(B634:B635))</f>
        <v>4</v>
      </c>
      <c r="J636">
        <f>B636</f>
        <v>4</v>
      </c>
    </row>
    <row r="637" spans="1:10" ht="15" thickBot="1" x14ac:dyDescent="0.35">
      <c r="A637" s="3"/>
    </row>
    <row r="638" spans="1:10" x14ac:dyDescent="0.3">
      <c r="A638" s="20" t="s">
        <v>58</v>
      </c>
      <c r="B638" s="21" t="s">
        <v>37</v>
      </c>
      <c r="C638" s="22">
        <f>'Contract Cost Sheet'!$C$2</f>
        <v>3000</v>
      </c>
      <c r="D638" s="23">
        <f>IF(OR(E634=1,F634=1),0,IF(OR(B636="X",B636&lt;=4),0,1))</f>
        <v>0</v>
      </c>
      <c r="E638" s="22">
        <f>C638*D638</f>
        <v>0</v>
      </c>
      <c r="F638" s="24"/>
    </row>
    <row r="639" spans="1:10" x14ac:dyDescent="0.3">
      <c r="A639" s="25" t="s">
        <v>59</v>
      </c>
      <c r="B639" s="26" t="s">
        <v>38</v>
      </c>
      <c r="C639" s="27">
        <f>'Contract Cost Sheet'!$C$3</f>
        <v>2250</v>
      </c>
      <c r="D639" s="18">
        <f>IF(OR(E634=1,F634=1),0,IF(OR(B636="X",B636&lt;=2,B636&gt;4),0,1))</f>
        <v>0</v>
      </c>
      <c r="E639" s="27">
        <f t="shared" ref="E639:E643" si="46">C639*D639</f>
        <v>0</v>
      </c>
      <c r="F639" s="29"/>
    </row>
    <row r="640" spans="1:10" x14ac:dyDescent="0.3">
      <c r="A640" s="25" t="s">
        <v>60</v>
      </c>
      <c r="B640" s="26" t="s">
        <v>39</v>
      </c>
      <c r="C640" s="27">
        <f>'Contract Cost Sheet'!$C$4</f>
        <v>1550</v>
      </c>
      <c r="D640" s="18">
        <f>IF(OR(E634=1,F634=1),0,IF(OR(B636="X",B636&gt;2,B636=0),0,1))</f>
        <v>0</v>
      </c>
      <c r="E640" s="27">
        <f t="shared" si="46"/>
        <v>0</v>
      </c>
      <c r="F640" s="29"/>
    </row>
    <row r="641" spans="1:6" x14ac:dyDescent="0.3">
      <c r="A641" s="25" t="s">
        <v>61</v>
      </c>
      <c r="B641" s="26" t="s">
        <v>40</v>
      </c>
      <c r="C641" s="27">
        <f>'Contract Cost Sheet'!$C$5</f>
        <v>415</v>
      </c>
      <c r="D641" s="18">
        <f>IF(OR(E634&gt;=1,F634&gt;=1),0,B636)</f>
        <v>0</v>
      </c>
      <c r="E641" s="27">
        <f t="shared" si="46"/>
        <v>0</v>
      </c>
      <c r="F641" s="29"/>
    </row>
    <row r="642" spans="1:6" x14ac:dyDescent="0.3">
      <c r="A642" s="25" t="s">
        <v>62</v>
      </c>
      <c r="B642" s="26" t="s">
        <v>41</v>
      </c>
      <c r="C642" s="27">
        <f>'Contract Cost Sheet'!$C$6</f>
        <v>4850</v>
      </c>
      <c r="D642" s="18">
        <f>IF(B636="X",0,B635)</f>
        <v>2</v>
      </c>
      <c r="E642" s="27">
        <f t="shared" si="46"/>
        <v>9700</v>
      </c>
      <c r="F642" s="29"/>
    </row>
    <row r="643" spans="1:6" x14ac:dyDescent="0.3">
      <c r="A643" s="25" t="s">
        <v>63</v>
      </c>
      <c r="B643" s="26" t="s">
        <v>42</v>
      </c>
      <c r="C643" s="27">
        <f>'Contract Cost Sheet'!$C$7</f>
        <v>4450</v>
      </c>
      <c r="D643" s="18">
        <f>IF(B636="X",0,B634)</f>
        <v>2</v>
      </c>
      <c r="E643" s="27">
        <f t="shared" si="46"/>
        <v>8900</v>
      </c>
      <c r="F643" s="29"/>
    </row>
    <row r="644" spans="1:6" x14ac:dyDescent="0.3">
      <c r="A644" s="25" t="s">
        <v>64</v>
      </c>
      <c r="B644" s="26" t="s">
        <v>43</v>
      </c>
      <c r="C644" s="27">
        <f>'Contract Cost Sheet'!$C$9</f>
        <v>215</v>
      </c>
      <c r="D644" s="18">
        <f>IF(B636="X",0,B636)</f>
        <v>4</v>
      </c>
      <c r="E644" s="27">
        <f>C644*D644</f>
        <v>860</v>
      </c>
      <c r="F644" s="29"/>
    </row>
    <row r="645" spans="1:6" x14ac:dyDescent="0.3">
      <c r="A645" s="25" t="s">
        <v>65</v>
      </c>
      <c r="B645" s="26" t="s">
        <v>52</v>
      </c>
      <c r="C645" s="27">
        <f>'Contract Cost Sheet'!$C$10</f>
        <v>190</v>
      </c>
      <c r="D645" s="18">
        <f>IF(B636="X",0,B636)</f>
        <v>4</v>
      </c>
      <c r="E645" s="27">
        <f>C645*D645</f>
        <v>760</v>
      </c>
      <c r="F645" s="29"/>
    </row>
    <row r="646" spans="1:6" x14ac:dyDescent="0.3">
      <c r="A646" s="25" t="s">
        <v>66</v>
      </c>
      <c r="B646" s="26" t="s">
        <v>44</v>
      </c>
      <c r="C646" s="27">
        <f>'Contract Cost Sheet'!$C$11</f>
        <v>365</v>
      </c>
      <c r="D646" s="18">
        <f>IF(B636="X",0,(IF(C634=80,B634,0)+IF(C635=80,B635,0)))</f>
        <v>0</v>
      </c>
      <c r="E646" s="27">
        <f>C646*D646</f>
        <v>0</v>
      </c>
      <c r="F646" s="29"/>
    </row>
    <row r="647" spans="1:6" x14ac:dyDescent="0.3">
      <c r="A647" s="25" t="s">
        <v>67</v>
      </c>
      <c r="B647" s="26" t="s">
        <v>45</v>
      </c>
      <c r="C647" s="27">
        <f>'Contract Cost Sheet'!$C$12</f>
        <v>1250</v>
      </c>
      <c r="D647" s="18">
        <f>IF(B636="X",0,IF(B636&gt;=1,1,0))</f>
        <v>1</v>
      </c>
      <c r="E647" s="27">
        <f>C647*D647</f>
        <v>1250</v>
      </c>
      <c r="F647" s="29"/>
    </row>
    <row r="648" spans="1:6" x14ac:dyDescent="0.3">
      <c r="A648" s="25" t="s">
        <v>1</v>
      </c>
      <c r="B648" s="26" t="s">
        <v>46</v>
      </c>
      <c r="C648" s="27">
        <f>'Contract Cost Sheet'!$C$19</f>
        <v>165</v>
      </c>
      <c r="D648" s="18">
        <f>IF(B636="X",0,(IF(C634=20,B634,0)+IF(C635=20,B635,0)))</f>
        <v>0</v>
      </c>
      <c r="E648" s="27">
        <f>C648*D648</f>
        <v>0</v>
      </c>
      <c r="F648" s="29"/>
    </row>
    <row r="649" spans="1:6" x14ac:dyDescent="0.3">
      <c r="A649" s="25" t="s">
        <v>68</v>
      </c>
      <c r="B649" s="26" t="s">
        <v>47</v>
      </c>
      <c r="C649" s="27">
        <f>'Contract Cost Sheet'!$C$20</f>
        <v>135</v>
      </c>
      <c r="D649" s="18">
        <f>IF(B636="X",0,(IF(C634=6,B634,0)+IF(C635=6,B635,0)))</f>
        <v>4</v>
      </c>
      <c r="E649" s="27">
        <f t="shared" ref="E649:E655" si="47">C649*D649</f>
        <v>540</v>
      </c>
      <c r="F649" s="29"/>
    </row>
    <row r="650" spans="1:6" x14ac:dyDescent="0.3">
      <c r="A650" s="25" t="s">
        <v>2</v>
      </c>
      <c r="B650" s="26" t="s">
        <v>48</v>
      </c>
      <c r="C650" s="27">
        <f>'Contract Cost Sheet'!$C$24</f>
        <v>135</v>
      </c>
      <c r="D650" s="18">
        <f>IF(OR(E634&gt;0,F634&gt;0),E634+F634,0)</f>
        <v>1</v>
      </c>
      <c r="E650" s="27">
        <f t="shared" si="47"/>
        <v>135</v>
      </c>
      <c r="F650" s="29"/>
    </row>
    <row r="651" spans="1:6" x14ac:dyDescent="0.3">
      <c r="A651" s="25" t="s">
        <v>86</v>
      </c>
      <c r="B651" s="26" t="s">
        <v>87</v>
      </c>
      <c r="C651" s="27">
        <f>'Contract Cost Sheet'!$C$30</f>
        <v>4950</v>
      </c>
      <c r="D651" s="18">
        <f>E634</f>
        <v>0</v>
      </c>
      <c r="E651" s="27">
        <f t="shared" si="47"/>
        <v>0</v>
      </c>
      <c r="F651" s="29"/>
    </row>
    <row r="652" spans="1:6" x14ac:dyDescent="0.3">
      <c r="A652" s="25" t="s">
        <v>89</v>
      </c>
      <c r="B652" s="26" t="s">
        <v>88</v>
      </c>
      <c r="C652" s="27">
        <f>'Contract Cost Sheet'!$C$31</f>
        <v>5750</v>
      </c>
      <c r="D652" s="18">
        <f>F634</f>
        <v>1</v>
      </c>
      <c r="E652" s="27">
        <f t="shared" si="47"/>
        <v>5750</v>
      </c>
      <c r="F652" s="29"/>
    </row>
    <row r="653" spans="1:6" x14ac:dyDescent="0.3">
      <c r="A653" s="25" t="s">
        <v>90</v>
      </c>
      <c r="B653" s="26" t="s">
        <v>81</v>
      </c>
      <c r="C653" s="27">
        <f>'Contract Cost Sheet'!$C$32</f>
        <v>245</v>
      </c>
      <c r="D653" s="18">
        <f>IF(AND(H634=0,OR(E634&gt;0,F634&gt;0)),B636,0)</f>
        <v>4</v>
      </c>
      <c r="E653" s="27">
        <f t="shared" si="47"/>
        <v>980</v>
      </c>
      <c r="F653" s="29"/>
    </row>
    <row r="654" spans="1:6" x14ac:dyDescent="0.3">
      <c r="A654" s="25" t="s">
        <v>91</v>
      </c>
      <c r="B654" s="26" t="s">
        <v>92</v>
      </c>
      <c r="C654" s="27">
        <f>'Contract Cost Sheet'!$C$33</f>
        <v>9950</v>
      </c>
      <c r="D654" s="18">
        <f>H634</f>
        <v>0</v>
      </c>
      <c r="E654" s="27">
        <f t="shared" si="47"/>
        <v>0</v>
      </c>
      <c r="F654" s="29"/>
    </row>
    <row r="655" spans="1:6" x14ac:dyDescent="0.3">
      <c r="A655" s="25" t="s">
        <v>93</v>
      </c>
      <c r="B655" s="26" t="s">
        <v>94</v>
      </c>
      <c r="C655" s="27">
        <f>'Contract Cost Sheet'!$C$35</f>
        <v>245</v>
      </c>
      <c r="D655" s="18">
        <f>IF(H634=0,0,1)</f>
        <v>0</v>
      </c>
      <c r="E655" s="27">
        <f t="shared" si="47"/>
        <v>0</v>
      </c>
      <c r="F655" s="29"/>
    </row>
    <row r="656" spans="1:6" x14ac:dyDescent="0.3">
      <c r="A656" s="46" t="s">
        <v>95</v>
      </c>
      <c r="B656" s="47" t="s">
        <v>96</v>
      </c>
      <c r="C656" s="48">
        <f>'Contract Cost Sheet'!$C$36</f>
        <v>625</v>
      </c>
      <c r="D656" s="49">
        <f>IF(H634=0,0,1)</f>
        <v>0</v>
      </c>
      <c r="E656" s="48">
        <f>C656*D656</f>
        <v>0</v>
      </c>
      <c r="F656" s="50"/>
    </row>
    <row r="657" spans="1:10" ht="15" thickBot="1" x14ac:dyDescent="0.35">
      <c r="A657" s="30"/>
      <c r="B657" s="31"/>
      <c r="C657" s="31"/>
      <c r="D657" s="31" t="s">
        <v>0</v>
      </c>
      <c r="E657" s="32">
        <f>SUM(E638:E656)</f>
        <v>28875</v>
      </c>
      <c r="F657" s="33"/>
    </row>
    <row r="658" spans="1:10" x14ac:dyDescent="0.3">
      <c r="A658" s="3"/>
    </row>
    <row r="659" spans="1:10" x14ac:dyDescent="0.3">
      <c r="A659" s="3" t="s">
        <v>8</v>
      </c>
    </row>
    <row r="660" spans="1:10" x14ac:dyDescent="0.3">
      <c r="A660" s="16" t="s">
        <v>70</v>
      </c>
      <c r="B660" s="5" t="s">
        <v>51</v>
      </c>
      <c r="C660" s="5" t="s">
        <v>6</v>
      </c>
      <c r="D660" s="62" t="s">
        <v>103</v>
      </c>
      <c r="E660" s="5" t="s">
        <v>97</v>
      </c>
      <c r="F660" s="54" t="s">
        <v>98</v>
      </c>
      <c r="G660" s="43" t="s">
        <v>100</v>
      </c>
      <c r="H660" s="5" t="s">
        <v>101</v>
      </c>
    </row>
    <row r="661" spans="1:10" x14ac:dyDescent="0.3">
      <c r="A661" s="7" t="s">
        <v>75</v>
      </c>
      <c r="B661" s="15">
        <v>3</v>
      </c>
      <c r="C661" s="15">
        <v>6</v>
      </c>
      <c r="D661" s="59" t="s">
        <v>104</v>
      </c>
      <c r="E661" s="61">
        <f>IF(D661="Arc Unit",IF(OR(B663="X",B663=1,B663=2),1,0),IF(H661=1,1,0))</f>
        <v>0</v>
      </c>
      <c r="F661" s="61">
        <f>IF(D661="Cards", 0, IF(OR(B663="X",B663=0,B663=1,B663=2),0,1))</f>
        <v>0</v>
      </c>
      <c r="G661" s="55" t="s">
        <v>102</v>
      </c>
      <c r="H661" s="18">
        <f>IF(G661="No", 0, 1)</f>
        <v>0</v>
      </c>
      <c r="I661" s="12">
        <f>E684</f>
        <v>32075</v>
      </c>
    </row>
    <row r="662" spans="1:10" x14ac:dyDescent="0.3">
      <c r="A662" s="7" t="s">
        <v>76</v>
      </c>
      <c r="B662" s="15">
        <v>2</v>
      </c>
      <c r="C662" s="15">
        <v>6</v>
      </c>
      <c r="D662" s="6"/>
      <c r="E662" s="42"/>
      <c r="F662" s="42"/>
      <c r="G662" s="44"/>
      <c r="H662" s="10"/>
      <c r="I662" s="52"/>
      <c r="J662" s="53"/>
    </row>
    <row r="663" spans="1:10" x14ac:dyDescent="0.3">
      <c r="A663" s="7" t="s">
        <v>3</v>
      </c>
      <c r="B663" s="56">
        <f>IF(H661=1,"X",SUM(B661:B662))</f>
        <v>5</v>
      </c>
      <c r="J663">
        <f>B663</f>
        <v>5</v>
      </c>
    </row>
    <row r="664" spans="1:10" ht="15" thickBot="1" x14ac:dyDescent="0.35">
      <c r="A664" s="3"/>
    </row>
    <row r="665" spans="1:10" x14ac:dyDescent="0.3">
      <c r="A665" s="20" t="s">
        <v>58</v>
      </c>
      <c r="B665" s="21" t="s">
        <v>37</v>
      </c>
      <c r="C665" s="22">
        <f>'Contract Cost Sheet'!$C$2</f>
        <v>3000</v>
      </c>
      <c r="D665" s="23">
        <f>IF(OR(E661=1,F661=1),0,IF(OR(B663="X",B663&lt;=4),0,1))</f>
        <v>1</v>
      </c>
      <c r="E665" s="22">
        <f>C665*D665</f>
        <v>3000</v>
      </c>
      <c r="F665" s="24"/>
    </row>
    <row r="666" spans="1:10" x14ac:dyDescent="0.3">
      <c r="A666" s="25" t="s">
        <v>59</v>
      </c>
      <c r="B666" s="26" t="s">
        <v>38</v>
      </c>
      <c r="C666" s="27">
        <f>'Contract Cost Sheet'!$C$3</f>
        <v>2250</v>
      </c>
      <c r="D666" s="18">
        <f>IF(OR(E661=1,F661=1),0,IF(OR(B663="X",B663&lt;=2,B663&gt;4),0,1))</f>
        <v>0</v>
      </c>
      <c r="E666" s="27">
        <f t="shared" ref="E666:E670" si="48">C666*D666</f>
        <v>0</v>
      </c>
      <c r="F666" s="29"/>
    </row>
    <row r="667" spans="1:10" x14ac:dyDescent="0.3">
      <c r="A667" s="25" t="s">
        <v>60</v>
      </c>
      <c r="B667" s="26" t="s">
        <v>39</v>
      </c>
      <c r="C667" s="27">
        <f>'Contract Cost Sheet'!$C$4</f>
        <v>1550</v>
      </c>
      <c r="D667" s="18">
        <f>IF(OR(E661=1,F661=1),0,IF(OR(B663="X",B663&gt;2,B663=0),0,1))</f>
        <v>0</v>
      </c>
      <c r="E667" s="27">
        <f t="shared" si="48"/>
        <v>0</v>
      </c>
      <c r="F667" s="29"/>
    </row>
    <row r="668" spans="1:10" x14ac:dyDescent="0.3">
      <c r="A668" s="25" t="s">
        <v>61</v>
      </c>
      <c r="B668" s="26" t="s">
        <v>40</v>
      </c>
      <c r="C668" s="27">
        <f>'Contract Cost Sheet'!$C$5</f>
        <v>415</v>
      </c>
      <c r="D668" s="18">
        <f>IF(OR(E661&gt;=1,F661&gt;=1),0,B663)</f>
        <v>5</v>
      </c>
      <c r="E668" s="27">
        <f t="shared" si="48"/>
        <v>2075</v>
      </c>
      <c r="F668" s="29"/>
    </row>
    <row r="669" spans="1:10" x14ac:dyDescent="0.3">
      <c r="A669" s="25" t="s">
        <v>62</v>
      </c>
      <c r="B669" s="26" t="s">
        <v>41</v>
      </c>
      <c r="C669" s="27">
        <f>'Contract Cost Sheet'!$C$6</f>
        <v>4850</v>
      </c>
      <c r="D669" s="18">
        <f>IF(B663="X",0,B662)</f>
        <v>2</v>
      </c>
      <c r="E669" s="27">
        <f t="shared" si="48"/>
        <v>9700</v>
      </c>
      <c r="F669" s="29"/>
    </row>
    <row r="670" spans="1:10" x14ac:dyDescent="0.3">
      <c r="A670" s="25" t="s">
        <v>63</v>
      </c>
      <c r="B670" s="26" t="s">
        <v>42</v>
      </c>
      <c r="C670" s="27">
        <f>'Contract Cost Sheet'!$C$7</f>
        <v>4450</v>
      </c>
      <c r="D670" s="18">
        <f>IF(B663="X",0,B661)</f>
        <v>3</v>
      </c>
      <c r="E670" s="27">
        <f t="shared" si="48"/>
        <v>13350</v>
      </c>
      <c r="F670" s="29"/>
    </row>
    <row r="671" spans="1:10" x14ac:dyDescent="0.3">
      <c r="A671" s="25" t="s">
        <v>64</v>
      </c>
      <c r="B671" s="26" t="s">
        <v>43</v>
      </c>
      <c r="C671" s="27">
        <f>'Contract Cost Sheet'!$C$9</f>
        <v>215</v>
      </c>
      <c r="D671" s="18">
        <f>IF(B663="X",0,B663)</f>
        <v>5</v>
      </c>
      <c r="E671" s="27">
        <f>C671*D671</f>
        <v>1075</v>
      </c>
      <c r="F671" s="29"/>
    </row>
    <row r="672" spans="1:10" x14ac:dyDescent="0.3">
      <c r="A672" s="25" t="s">
        <v>65</v>
      </c>
      <c r="B672" s="26" t="s">
        <v>52</v>
      </c>
      <c r="C672" s="27">
        <f>'Contract Cost Sheet'!$C$10</f>
        <v>190</v>
      </c>
      <c r="D672" s="18">
        <f>IF(B663="X",0,B663)</f>
        <v>5</v>
      </c>
      <c r="E672" s="27">
        <f>C672*D672</f>
        <v>950</v>
      </c>
      <c r="F672" s="29"/>
    </row>
    <row r="673" spans="1:9" x14ac:dyDescent="0.3">
      <c r="A673" s="25" t="s">
        <v>66</v>
      </c>
      <c r="B673" s="26" t="s">
        <v>44</v>
      </c>
      <c r="C673" s="27">
        <f>'Contract Cost Sheet'!$C$11</f>
        <v>365</v>
      </c>
      <c r="D673" s="18">
        <f>IF(B663="X",0,(IF(C661=80,B661,0)+IF(C662=80,B662,0)))</f>
        <v>0</v>
      </c>
      <c r="E673" s="27">
        <f>C673*D673</f>
        <v>0</v>
      </c>
      <c r="F673" s="29"/>
    </row>
    <row r="674" spans="1:9" x14ac:dyDescent="0.3">
      <c r="A674" s="25" t="s">
        <v>67</v>
      </c>
      <c r="B674" s="26" t="s">
        <v>45</v>
      </c>
      <c r="C674" s="27">
        <f>'Contract Cost Sheet'!$C$12</f>
        <v>1250</v>
      </c>
      <c r="D674" s="18">
        <f>IF(B663="X",0,IF(B663&gt;=1,1,0))</f>
        <v>1</v>
      </c>
      <c r="E674" s="27">
        <f>C674*D674</f>
        <v>1250</v>
      </c>
      <c r="F674" s="29"/>
    </row>
    <row r="675" spans="1:9" x14ac:dyDescent="0.3">
      <c r="A675" s="25" t="s">
        <v>1</v>
      </c>
      <c r="B675" s="26" t="s">
        <v>46</v>
      </c>
      <c r="C675" s="27">
        <f>'Contract Cost Sheet'!$C$19</f>
        <v>165</v>
      </c>
      <c r="D675" s="18">
        <f>IF(B663="X",0,(IF(C661=20,B661,0)+IF(C662=20,B662,0)))</f>
        <v>0</v>
      </c>
      <c r="E675" s="27">
        <f>C675*D675</f>
        <v>0</v>
      </c>
      <c r="F675" s="29"/>
    </row>
    <row r="676" spans="1:9" x14ac:dyDescent="0.3">
      <c r="A676" s="25" t="s">
        <v>68</v>
      </c>
      <c r="B676" s="26" t="s">
        <v>47</v>
      </c>
      <c r="C676" s="27">
        <f>'Contract Cost Sheet'!$C$20</f>
        <v>135</v>
      </c>
      <c r="D676" s="18">
        <f>IF(B663="X",0,(IF(C661=6,B661,0)+IF(C662=6,B662,0)))</f>
        <v>5</v>
      </c>
      <c r="E676" s="27">
        <f t="shared" ref="E676:E682" si="49">C676*D676</f>
        <v>675</v>
      </c>
      <c r="F676" s="29"/>
    </row>
    <row r="677" spans="1:9" x14ac:dyDescent="0.3">
      <c r="A677" s="25" t="s">
        <v>2</v>
      </c>
      <c r="B677" s="26" t="s">
        <v>48</v>
      </c>
      <c r="C677" s="27">
        <f>'Contract Cost Sheet'!$C$24</f>
        <v>135</v>
      </c>
      <c r="D677" s="18">
        <f>IF(OR(E661&gt;0,F661&gt;0),E661+F661,0)</f>
        <v>0</v>
      </c>
      <c r="E677" s="27">
        <f t="shared" si="49"/>
        <v>0</v>
      </c>
      <c r="F677" s="29"/>
    </row>
    <row r="678" spans="1:9" x14ac:dyDescent="0.3">
      <c r="A678" s="25" t="s">
        <v>86</v>
      </c>
      <c r="B678" s="26" t="s">
        <v>87</v>
      </c>
      <c r="C678" s="27">
        <f>'Contract Cost Sheet'!$C$30</f>
        <v>4950</v>
      </c>
      <c r="D678" s="18">
        <f>E661</f>
        <v>0</v>
      </c>
      <c r="E678" s="27">
        <f t="shared" si="49"/>
        <v>0</v>
      </c>
      <c r="F678" s="29"/>
    </row>
    <row r="679" spans="1:9" x14ac:dyDescent="0.3">
      <c r="A679" s="25" t="s">
        <v>89</v>
      </c>
      <c r="B679" s="26" t="s">
        <v>88</v>
      </c>
      <c r="C679" s="27">
        <f>'Contract Cost Sheet'!$C$31</f>
        <v>5750</v>
      </c>
      <c r="D679" s="18">
        <f>F661</f>
        <v>0</v>
      </c>
      <c r="E679" s="27">
        <f t="shared" si="49"/>
        <v>0</v>
      </c>
      <c r="F679" s="29"/>
    </row>
    <row r="680" spans="1:9" x14ac:dyDescent="0.3">
      <c r="A680" s="25" t="s">
        <v>90</v>
      </c>
      <c r="B680" s="26" t="s">
        <v>81</v>
      </c>
      <c r="C680" s="27">
        <f>'Contract Cost Sheet'!$C$32</f>
        <v>245</v>
      </c>
      <c r="D680" s="18">
        <f>IF(AND(H661=0,OR(E661&gt;0,F661&gt;0)),B663,0)</f>
        <v>0</v>
      </c>
      <c r="E680" s="27">
        <f t="shared" si="49"/>
        <v>0</v>
      </c>
      <c r="F680" s="29"/>
    </row>
    <row r="681" spans="1:9" x14ac:dyDescent="0.3">
      <c r="A681" s="25" t="s">
        <v>91</v>
      </c>
      <c r="B681" s="26" t="s">
        <v>92</v>
      </c>
      <c r="C681" s="27">
        <f>'Contract Cost Sheet'!$C$33</f>
        <v>9950</v>
      </c>
      <c r="D681" s="18">
        <f>H661</f>
        <v>0</v>
      </c>
      <c r="E681" s="27">
        <f t="shared" si="49"/>
        <v>0</v>
      </c>
      <c r="F681" s="29"/>
    </row>
    <row r="682" spans="1:9" x14ac:dyDescent="0.3">
      <c r="A682" s="25" t="s">
        <v>93</v>
      </c>
      <c r="B682" s="26" t="s">
        <v>94</v>
      </c>
      <c r="C682" s="27">
        <f>'Contract Cost Sheet'!$C$35</f>
        <v>245</v>
      </c>
      <c r="D682" s="18">
        <f>IF(H661=0,0,1)</f>
        <v>0</v>
      </c>
      <c r="E682" s="27">
        <f t="shared" si="49"/>
        <v>0</v>
      </c>
      <c r="F682" s="29"/>
    </row>
    <row r="683" spans="1:9" x14ac:dyDescent="0.3">
      <c r="A683" s="46" t="s">
        <v>95</v>
      </c>
      <c r="B683" s="47" t="s">
        <v>96</v>
      </c>
      <c r="C683" s="48">
        <f>'Contract Cost Sheet'!$C$36</f>
        <v>625</v>
      </c>
      <c r="D683" s="49">
        <f>IF(H661=0,0,1)</f>
        <v>0</v>
      </c>
      <c r="E683" s="48">
        <f>C683*D683</f>
        <v>0</v>
      </c>
      <c r="F683" s="50"/>
    </row>
    <row r="684" spans="1:9" ht="15" thickBot="1" x14ac:dyDescent="0.35">
      <c r="A684" s="30"/>
      <c r="B684" s="31"/>
      <c r="C684" s="31"/>
      <c r="D684" s="31" t="s">
        <v>0</v>
      </c>
      <c r="E684" s="32">
        <f>SUM(E665:E683)</f>
        <v>32075</v>
      </c>
      <c r="F684" s="33"/>
    </row>
    <row r="685" spans="1:9" x14ac:dyDescent="0.3">
      <c r="A685" s="3"/>
    </row>
    <row r="686" spans="1:9" x14ac:dyDescent="0.3">
      <c r="A686" s="3" t="s">
        <v>8</v>
      </c>
    </row>
    <row r="687" spans="1:9" x14ac:dyDescent="0.3">
      <c r="A687" s="16" t="s">
        <v>112</v>
      </c>
      <c r="B687" s="5" t="s">
        <v>51</v>
      </c>
      <c r="C687" s="5" t="s">
        <v>6</v>
      </c>
      <c r="D687" s="62" t="s">
        <v>103</v>
      </c>
      <c r="E687" s="5" t="s">
        <v>97</v>
      </c>
      <c r="F687" s="54" t="s">
        <v>98</v>
      </c>
      <c r="G687" s="43" t="s">
        <v>100</v>
      </c>
      <c r="H687" s="5" t="s">
        <v>101</v>
      </c>
    </row>
    <row r="688" spans="1:9" x14ac:dyDescent="0.3">
      <c r="A688" s="7" t="s">
        <v>75</v>
      </c>
      <c r="B688" s="15">
        <v>3</v>
      </c>
      <c r="C688" s="15">
        <v>6</v>
      </c>
      <c r="D688" s="59" t="s">
        <v>106</v>
      </c>
      <c r="E688" s="61">
        <f>IF(D688="Arc Unit",IF(OR(B690="X",B690=1,B690=2),1,0),IF(H688=1,1,0))</f>
        <v>0</v>
      </c>
      <c r="F688" s="61">
        <f>IF(D688="Cards", 0, IF(OR(B690="X",B690=0,B690=1,B690=2),0,1))</f>
        <v>1</v>
      </c>
      <c r="G688" s="55" t="s">
        <v>102</v>
      </c>
      <c r="H688" s="18">
        <f>IF(G688="No", 0, 1)</f>
        <v>0</v>
      </c>
      <c r="I688" s="12">
        <f>E711</f>
        <v>34110</v>
      </c>
    </row>
    <row r="689" spans="1:10" x14ac:dyDescent="0.3">
      <c r="A689" s="7" t="s">
        <v>76</v>
      </c>
      <c r="B689" s="15">
        <v>2</v>
      </c>
      <c r="C689" s="15">
        <v>6</v>
      </c>
      <c r="D689" s="6"/>
      <c r="E689" s="42"/>
      <c r="F689" s="42"/>
      <c r="G689" s="44"/>
      <c r="H689" s="10"/>
      <c r="I689" s="52"/>
      <c r="J689" s="53"/>
    </row>
    <row r="690" spans="1:10" x14ac:dyDescent="0.3">
      <c r="A690" s="7" t="s">
        <v>3</v>
      </c>
      <c r="B690" s="56">
        <f>IF(H688=1,"X",SUM(B688:B689))</f>
        <v>5</v>
      </c>
      <c r="J690">
        <f>B690</f>
        <v>5</v>
      </c>
    </row>
    <row r="691" spans="1:10" ht="15" thickBot="1" x14ac:dyDescent="0.35">
      <c r="A691" s="3"/>
    </row>
    <row r="692" spans="1:10" x14ac:dyDescent="0.3">
      <c r="A692" s="20" t="s">
        <v>58</v>
      </c>
      <c r="B692" s="21" t="s">
        <v>37</v>
      </c>
      <c r="C692" s="22">
        <f>'Contract Cost Sheet'!$C$2</f>
        <v>3000</v>
      </c>
      <c r="D692" s="23">
        <f>IF(OR(E688=1,F688=1),0,IF(OR(B690="X",B690&lt;=4),0,1))</f>
        <v>0</v>
      </c>
      <c r="E692" s="22">
        <f>C692*D692</f>
        <v>0</v>
      </c>
      <c r="F692" s="24"/>
    </row>
    <row r="693" spans="1:10" x14ac:dyDescent="0.3">
      <c r="A693" s="25" t="s">
        <v>59</v>
      </c>
      <c r="B693" s="26" t="s">
        <v>38</v>
      </c>
      <c r="C693" s="27">
        <f>'Contract Cost Sheet'!$C$3</f>
        <v>2250</v>
      </c>
      <c r="D693" s="18">
        <f>IF(OR(E688=1,F688=1),0,IF(OR(B690="X",B690&lt;=2,B690&gt;4),0,1))</f>
        <v>0</v>
      </c>
      <c r="E693" s="27">
        <f t="shared" ref="E693:E697" si="50">C693*D693</f>
        <v>0</v>
      </c>
      <c r="F693" s="29"/>
    </row>
    <row r="694" spans="1:10" x14ac:dyDescent="0.3">
      <c r="A694" s="25" t="s">
        <v>60</v>
      </c>
      <c r="B694" s="26" t="s">
        <v>39</v>
      </c>
      <c r="C694" s="27">
        <f>'Contract Cost Sheet'!$C$4</f>
        <v>1550</v>
      </c>
      <c r="D694" s="18">
        <f>IF(OR(E688=1,F688=1),0,IF(OR(B690="X",B690&gt;2,B690=0),0,1))</f>
        <v>0</v>
      </c>
      <c r="E694" s="27">
        <f t="shared" si="50"/>
        <v>0</v>
      </c>
      <c r="F694" s="29"/>
    </row>
    <row r="695" spans="1:10" x14ac:dyDescent="0.3">
      <c r="A695" s="25" t="s">
        <v>61</v>
      </c>
      <c r="B695" s="26" t="s">
        <v>40</v>
      </c>
      <c r="C695" s="27">
        <f>'Contract Cost Sheet'!$C$5</f>
        <v>415</v>
      </c>
      <c r="D695" s="18">
        <f>IF(OR(E688&gt;=1,F688&gt;=1),0,B690)</f>
        <v>0</v>
      </c>
      <c r="E695" s="27">
        <f t="shared" si="50"/>
        <v>0</v>
      </c>
      <c r="F695" s="29"/>
    </row>
    <row r="696" spans="1:10" x14ac:dyDescent="0.3">
      <c r="A696" s="25" t="s">
        <v>62</v>
      </c>
      <c r="B696" s="26" t="s">
        <v>41</v>
      </c>
      <c r="C696" s="27">
        <f>'Contract Cost Sheet'!$C$6</f>
        <v>4850</v>
      </c>
      <c r="D696" s="18">
        <f>IF(B690="X",0,B689)</f>
        <v>2</v>
      </c>
      <c r="E696" s="27">
        <f t="shared" si="50"/>
        <v>9700</v>
      </c>
      <c r="F696" s="29"/>
    </row>
    <row r="697" spans="1:10" x14ac:dyDescent="0.3">
      <c r="A697" s="25" t="s">
        <v>63</v>
      </c>
      <c r="B697" s="26" t="s">
        <v>42</v>
      </c>
      <c r="C697" s="27">
        <f>'Contract Cost Sheet'!$C$7</f>
        <v>4450</v>
      </c>
      <c r="D697" s="18">
        <f>IF(B690="X",0,B688)</f>
        <v>3</v>
      </c>
      <c r="E697" s="27">
        <f t="shared" si="50"/>
        <v>13350</v>
      </c>
      <c r="F697" s="29"/>
    </row>
    <row r="698" spans="1:10" x14ac:dyDescent="0.3">
      <c r="A698" s="25" t="s">
        <v>64</v>
      </c>
      <c r="B698" s="26" t="s">
        <v>43</v>
      </c>
      <c r="C698" s="27">
        <f>'Contract Cost Sheet'!$C$9</f>
        <v>215</v>
      </c>
      <c r="D698" s="18">
        <f>IF(B690="X",0,B690)</f>
        <v>5</v>
      </c>
      <c r="E698" s="27">
        <f>C698*D698</f>
        <v>1075</v>
      </c>
      <c r="F698" s="29"/>
    </row>
    <row r="699" spans="1:10" x14ac:dyDescent="0.3">
      <c r="A699" s="25" t="s">
        <v>65</v>
      </c>
      <c r="B699" s="26" t="s">
        <v>52</v>
      </c>
      <c r="C699" s="27">
        <f>'Contract Cost Sheet'!$C$10</f>
        <v>190</v>
      </c>
      <c r="D699" s="18">
        <f>IF(B690="X",0,B690)</f>
        <v>5</v>
      </c>
      <c r="E699" s="27">
        <f>C699*D699</f>
        <v>950</v>
      </c>
      <c r="F699" s="29"/>
    </row>
    <row r="700" spans="1:10" x14ac:dyDescent="0.3">
      <c r="A700" s="25" t="s">
        <v>66</v>
      </c>
      <c r="B700" s="26" t="s">
        <v>44</v>
      </c>
      <c r="C700" s="27">
        <f>'Contract Cost Sheet'!$C$11</f>
        <v>365</v>
      </c>
      <c r="D700" s="18">
        <f>IF(B690="X",0,(IF(C688=80,B688,0)+IF(C689=80,B689,0)))</f>
        <v>0</v>
      </c>
      <c r="E700" s="27">
        <f>C700*D700</f>
        <v>0</v>
      </c>
      <c r="F700" s="29"/>
    </row>
    <row r="701" spans="1:10" x14ac:dyDescent="0.3">
      <c r="A701" s="25" t="s">
        <v>67</v>
      </c>
      <c r="B701" s="26" t="s">
        <v>45</v>
      </c>
      <c r="C701" s="27">
        <f>'Contract Cost Sheet'!$C$12</f>
        <v>1250</v>
      </c>
      <c r="D701" s="18">
        <f>IF(B690="X",0,IF(B690&gt;=1,1,0))</f>
        <v>1</v>
      </c>
      <c r="E701" s="27">
        <f>C701*D701</f>
        <v>1250</v>
      </c>
      <c r="F701" s="29"/>
    </row>
    <row r="702" spans="1:10" x14ac:dyDescent="0.3">
      <c r="A702" s="25" t="s">
        <v>1</v>
      </c>
      <c r="B702" s="26" t="s">
        <v>46</v>
      </c>
      <c r="C702" s="27">
        <f>'Contract Cost Sheet'!$C$19</f>
        <v>165</v>
      </c>
      <c r="D702" s="18">
        <f>IF(B690="X",0,(IF(C688=20,B688,0)+IF(C689=20,B689,0)))</f>
        <v>0</v>
      </c>
      <c r="E702" s="27">
        <f>C702*D702</f>
        <v>0</v>
      </c>
      <c r="F702" s="29"/>
    </row>
    <row r="703" spans="1:10" x14ac:dyDescent="0.3">
      <c r="A703" s="25" t="s">
        <v>68</v>
      </c>
      <c r="B703" s="26" t="s">
        <v>47</v>
      </c>
      <c r="C703" s="27">
        <f>'Contract Cost Sheet'!$C$20</f>
        <v>135</v>
      </c>
      <c r="D703" s="18">
        <f>IF(B690="X",0,(IF(C688=6,B688,0)+IF(C689=6,B689,0)))</f>
        <v>5</v>
      </c>
      <c r="E703" s="27">
        <f t="shared" ref="E703:E709" si="51">C703*D703</f>
        <v>675</v>
      </c>
      <c r="F703" s="29"/>
    </row>
    <row r="704" spans="1:10" x14ac:dyDescent="0.3">
      <c r="A704" s="25" t="s">
        <v>2</v>
      </c>
      <c r="B704" s="26" t="s">
        <v>48</v>
      </c>
      <c r="C704" s="27">
        <f>'Contract Cost Sheet'!$C$24</f>
        <v>135</v>
      </c>
      <c r="D704" s="18">
        <f>IF(OR(E688&gt;0,F688&gt;0),E688+F688,0)</f>
        <v>1</v>
      </c>
      <c r="E704" s="27">
        <f t="shared" si="51"/>
        <v>135</v>
      </c>
      <c r="F704" s="29"/>
    </row>
    <row r="705" spans="1:10" x14ac:dyDescent="0.3">
      <c r="A705" s="25" t="s">
        <v>86</v>
      </c>
      <c r="B705" s="26" t="s">
        <v>87</v>
      </c>
      <c r="C705" s="27">
        <f>'Contract Cost Sheet'!$C$30</f>
        <v>4950</v>
      </c>
      <c r="D705" s="18">
        <f>E688</f>
        <v>0</v>
      </c>
      <c r="E705" s="27">
        <f t="shared" si="51"/>
        <v>0</v>
      </c>
      <c r="F705" s="29"/>
    </row>
    <row r="706" spans="1:10" x14ac:dyDescent="0.3">
      <c r="A706" s="25" t="s">
        <v>89</v>
      </c>
      <c r="B706" s="26" t="s">
        <v>88</v>
      </c>
      <c r="C706" s="27">
        <f>'Contract Cost Sheet'!$C$31</f>
        <v>5750</v>
      </c>
      <c r="D706" s="18">
        <f>F688</f>
        <v>1</v>
      </c>
      <c r="E706" s="27">
        <f t="shared" si="51"/>
        <v>5750</v>
      </c>
      <c r="F706" s="29"/>
    </row>
    <row r="707" spans="1:10" x14ac:dyDescent="0.3">
      <c r="A707" s="25" t="s">
        <v>90</v>
      </c>
      <c r="B707" s="26" t="s">
        <v>81</v>
      </c>
      <c r="C707" s="27">
        <f>'Contract Cost Sheet'!$C$32</f>
        <v>245</v>
      </c>
      <c r="D707" s="18">
        <f>IF(AND(H688=0,OR(E688&gt;0,F688&gt;0)),B690,0)</f>
        <v>5</v>
      </c>
      <c r="E707" s="27">
        <f t="shared" si="51"/>
        <v>1225</v>
      </c>
      <c r="F707" s="29"/>
    </row>
    <row r="708" spans="1:10" x14ac:dyDescent="0.3">
      <c r="A708" s="25" t="s">
        <v>91</v>
      </c>
      <c r="B708" s="26" t="s">
        <v>92</v>
      </c>
      <c r="C708" s="27">
        <f>'Contract Cost Sheet'!$C$33</f>
        <v>9950</v>
      </c>
      <c r="D708" s="18">
        <f>H688</f>
        <v>0</v>
      </c>
      <c r="E708" s="27">
        <f t="shared" si="51"/>
        <v>0</v>
      </c>
      <c r="F708" s="29"/>
    </row>
    <row r="709" spans="1:10" x14ac:dyDescent="0.3">
      <c r="A709" s="25" t="s">
        <v>93</v>
      </c>
      <c r="B709" s="26" t="s">
        <v>94</v>
      </c>
      <c r="C709" s="27">
        <f>'Contract Cost Sheet'!$C$35</f>
        <v>245</v>
      </c>
      <c r="D709" s="18">
        <f>IF(H688=0,0,1)</f>
        <v>0</v>
      </c>
      <c r="E709" s="27">
        <f t="shared" si="51"/>
        <v>0</v>
      </c>
      <c r="F709" s="29"/>
    </row>
    <row r="710" spans="1:10" x14ac:dyDescent="0.3">
      <c r="A710" s="46" t="s">
        <v>95</v>
      </c>
      <c r="B710" s="47" t="s">
        <v>96</v>
      </c>
      <c r="C710" s="48">
        <f>'Contract Cost Sheet'!$C$36</f>
        <v>625</v>
      </c>
      <c r="D710" s="49">
        <f>IF(H688=0,0,1)</f>
        <v>0</v>
      </c>
      <c r="E710" s="48">
        <f>C710*D710</f>
        <v>0</v>
      </c>
      <c r="F710" s="50"/>
    </row>
    <row r="711" spans="1:10" ht="15" thickBot="1" x14ac:dyDescent="0.35">
      <c r="A711" s="30"/>
      <c r="B711" s="31"/>
      <c r="C711" s="31"/>
      <c r="D711" s="31" t="s">
        <v>0</v>
      </c>
      <c r="E711" s="32">
        <f>SUM(E692:E710)</f>
        <v>34110</v>
      </c>
      <c r="F711" s="33"/>
    </row>
    <row r="712" spans="1:10" x14ac:dyDescent="0.3">
      <c r="A712" s="3"/>
    </row>
    <row r="713" spans="1:10" x14ac:dyDescent="0.3">
      <c r="A713" s="3" t="s">
        <v>8</v>
      </c>
    </row>
    <row r="714" spans="1:10" x14ac:dyDescent="0.3">
      <c r="A714" s="16" t="s">
        <v>71</v>
      </c>
      <c r="B714" s="5" t="s">
        <v>51</v>
      </c>
      <c r="C714" s="5" t="s">
        <v>6</v>
      </c>
      <c r="D714" s="62" t="s">
        <v>103</v>
      </c>
      <c r="E714" s="5" t="s">
        <v>97</v>
      </c>
      <c r="F714" s="54" t="s">
        <v>98</v>
      </c>
      <c r="G714" s="43" t="s">
        <v>100</v>
      </c>
      <c r="H714" s="5" t="s">
        <v>101</v>
      </c>
    </row>
    <row r="715" spans="1:10" x14ac:dyDescent="0.3">
      <c r="A715" s="7" t="s">
        <v>75</v>
      </c>
      <c r="B715" s="15">
        <v>4</v>
      </c>
      <c r="C715" s="15">
        <v>6</v>
      </c>
      <c r="D715" s="59" t="s">
        <v>104</v>
      </c>
      <c r="E715" s="61">
        <f>IF(D715="Arc Unit",IF(OR(B717="X",B717=1,B717=2),1,0),IF(H715=1,1,0))</f>
        <v>0</v>
      </c>
      <c r="F715" s="61">
        <f>IF(D715="Cards", 0, IF(OR(B717="X",B717=0,B717=1,B717=2),0,1))</f>
        <v>0</v>
      </c>
      <c r="G715" s="55" t="s">
        <v>102</v>
      </c>
      <c r="H715" s="18">
        <f>IF(G715="No", 0, 1)</f>
        <v>0</v>
      </c>
      <c r="I715" s="12">
        <f>E738</f>
        <v>37480</v>
      </c>
    </row>
    <row r="716" spans="1:10" x14ac:dyDescent="0.3">
      <c r="A716" s="7" t="s">
        <v>76</v>
      </c>
      <c r="B716" s="15">
        <v>2</v>
      </c>
      <c r="C716" s="15">
        <v>6</v>
      </c>
      <c r="D716" s="6"/>
      <c r="E716" s="42"/>
      <c r="F716" s="42"/>
      <c r="G716" s="44"/>
      <c r="H716" s="10"/>
      <c r="I716" s="52"/>
      <c r="J716" s="53"/>
    </row>
    <row r="717" spans="1:10" x14ac:dyDescent="0.3">
      <c r="A717" s="7" t="s">
        <v>3</v>
      </c>
      <c r="B717" s="56">
        <f>IF(H715=1,"X",SUM(B715:B716))</f>
        <v>6</v>
      </c>
      <c r="J717">
        <f>B717</f>
        <v>6</v>
      </c>
    </row>
    <row r="718" spans="1:10" ht="15" thickBot="1" x14ac:dyDescent="0.35">
      <c r="A718" s="3"/>
    </row>
    <row r="719" spans="1:10" x14ac:dyDescent="0.3">
      <c r="A719" s="20" t="s">
        <v>58</v>
      </c>
      <c r="B719" s="21" t="s">
        <v>37</v>
      </c>
      <c r="C719" s="22">
        <f>'Contract Cost Sheet'!$C$2</f>
        <v>3000</v>
      </c>
      <c r="D719" s="23">
        <f>IF(OR(E715=1,F715=1),0,IF(OR(B717="X",B717&lt;=4),0,1))</f>
        <v>1</v>
      </c>
      <c r="E719" s="22">
        <f>C719*D719</f>
        <v>3000</v>
      </c>
      <c r="F719" s="24"/>
    </row>
    <row r="720" spans="1:10" x14ac:dyDescent="0.3">
      <c r="A720" s="25" t="s">
        <v>59</v>
      </c>
      <c r="B720" s="26" t="s">
        <v>38</v>
      </c>
      <c r="C720" s="27">
        <f>'Contract Cost Sheet'!$C$3</f>
        <v>2250</v>
      </c>
      <c r="D720" s="18">
        <f>IF(OR(E715=1,F715=1),0,IF(OR(B717="X",B717&lt;=2,B717&gt;4),0,1))</f>
        <v>0</v>
      </c>
      <c r="E720" s="27">
        <f t="shared" ref="E720:E724" si="52">C720*D720</f>
        <v>0</v>
      </c>
      <c r="F720" s="29"/>
    </row>
    <row r="721" spans="1:6" x14ac:dyDescent="0.3">
      <c r="A721" s="25" t="s">
        <v>60</v>
      </c>
      <c r="B721" s="26" t="s">
        <v>39</v>
      </c>
      <c r="C721" s="27">
        <f>'Contract Cost Sheet'!$C$4</f>
        <v>1550</v>
      </c>
      <c r="D721" s="18">
        <f>IF(OR(E715=1,F715=1),0,IF(OR(B717="X",B717&gt;2,B717=0),0,1))</f>
        <v>0</v>
      </c>
      <c r="E721" s="27">
        <f t="shared" si="52"/>
        <v>0</v>
      </c>
      <c r="F721" s="29"/>
    </row>
    <row r="722" spans="1:6" x14ac:dyDescent="0.3">
      <c r="A722" s="25" t="s">
        <v>61</v>
      </c>
      <c r="B722" s="26" t="s">
        <v>40</v>
      </c>
      <c r="C722" s="27">
        <f>'Contract Cost Sheet'!$C$5</f>
        <v>415</v>
      </c>
      <c r="D722" s="18">
        <f>IF(OR(E715&gt;=1,F715&gt;=1),0,B717)</f>
        <v>6</v>
      </c>
      <c r="E722" s="27">
        <f t="shared" si="52"/>
        <v>2490</v>
      </c>
      <c r="F722" s="29"/>
    </row>
    <row r="723" spans="1:6" x14ac:dyDescent="0.3">
      <c r="A723" s="25" t="s">
        <v>62</v>
      </c>
      <c r="B723" s="26" t="s">
        <v>41</v>
      </c>
      <c r="C723" s="27">
        <f>'Contract Cost Sheet'!$C$6</f>
        <v>4850</v>
      </c>
      <c r="D723" s="18">
        <f>IF(B717="X",0,B716)</f>
        <v>2</v>
      </c>
      <c r="E723" s="27">
        <f t="shared" si="52"/>
        <v>9700</v>
      </c>
      <c r="F723" s="29"/>
    </row>
    <row r="724" spans="1:6" x14ac:dyDescent="0.3">
      <c r="A724" s="25" t="s">
        <v>63</v>
      </c>
      <c r="B724" s="26" t="s">
        <v>42</v>
      </c>
      <c r="C724" s="27">
        <f>'Contract Cost Sheet'!$C$7</f>
        <v>4450</v>
      </c>
      <c r="D724" s="18">
        <f>IF(B717="X",0,B715)</f>
        <v>4</v>
      </c>
      <c r="E724" s="27">
        <f t="shared" si="52"/>
        <v>17800</v>
      </c>
      <c r="F724" s="29"/>
    </row>
    <row r="725" spans="1:6" x14ac:dyDescent="0.3">
      <c r="A725" s="25" t="s">
        <v>64</v>
      </c>
      <c r="B725" s="26" t="s">
        <v>43</v>
      </c>
      <c r="C725" s="27">
        <f>'Contract Cost Sheet'!$C$9</f>
        <v>215</v>
      </c>
      <c r="D725" s="18">
        <f>IF(B717="X",0,B717)</f>
        <v>6</v>
      </c>
      <c r="E725" s="27">
        <f>C725*D725</f>
        <v>1290</v>
      </c>
      <c r="F725" s="29"/>
    </row>
    <row r="726" spans="1:6" x14ac:dyDescent="0.3">
      <c r="A726" s="25" t="s">
        <v>65</v>
      </c>
      <c r="B726" s="26" t="s">
        <v>52</v>
      </c>
      <c r="C726" s="27">
        <f>'Contract Cost Sheet'!$C$10</f>
        <v>190</v>
      </c>
      <c r="D726" s="18">
        <f>IF(B717="X",0,B717)</f>
        <v>6</v>
      </c>
      <c r="E726" s="27">
        <f>C726*D726</f>
        <v>1140</v>
      </c>
      <c r="F726" s="29"/>
    </row>
    <row r="727" spans="1:6" x14ac:dyDescent="0.3">
      <c r="A727" s="25" t="s">
        <v>66</v>
      </c>
      <c r="B727" s="26" t="s">
        <v>44</v>
      </c>
      <c r="C727" s="27">
        <f>'Contract Cost Sheet'!$C$11</f>
        <v>365</v>
      </c>
      <c r="D727" s="18">
        <f>IF(B717="X",0,(IF(C715=80,B715,0)+IF(C716=80,B716,0)))</f>
        <v>0</v>
      </c>
      <c r="E727" s="27">
        <f>C727*D727</f>
        <v>0</v>
      </c>
      <c r="F727" s="29"/>
    </row>
    <row r="728" spans="1:6" x14ac:dyDescent="0.3">
      <c r="A728" s="25" t="s">
        <v>67</v>
      </c>
      <c r="B728" s="26" t="s">
        <v>45</v>
      </c>
      <c r="C728" s="27">
        <f>'Contract Cost Sheet'!$C$12</f>
        <v>1250</v>
      </c>
      <c r="D728" s="18">
        <f>IF(B717="X",0,IF(B717&gt;=1,1,0))</f>
        <v>1</v>
      </c>
      <c r="E728" s="27">
        <f>C728*D728</f>
        <v>1250</v>
      </c>
      <c r="F728" s="29"/>
    </row>
    <row r="729" spans="1:6" x14ac:dyDescent="0.3">
      <c r="A729" s="25" t="s">
        <v>1</v>
      </c>
      <c r="B729" s="26" t="s">
        <v>46</v>
      </c>
      <c r="C729" s="27">
        <f>'Contract Cost Sheet'!$C$19</f>
        <v>165</v>
      </c>
      <c r="D729" s="18">
        <f>IF(B717="X",0,(IF(C715=20,B715,0)+IF(C716=20,B716,0)))</f>
        <v>0</v>
      </c>
      <c r="E729" s="27">
        <f>C729*D729</f>
        <v>0</v>
      </c>
      <c r="F729" s="29"/>
    </row>
    <row r="730" spans="1:6" x14ac:dyDescent="0.3">
      <c r="A730" s="25" t="s">
        <v>68</v>
      </c>
      <c r="B730" s="26" t="s">
        <v>47</v>
      </c>
      <c r="C730" s="27">
        <f>'Contract Cost Sheet'!$C$20</f>
        <v>135</v>
      </c>
      <c r="D730" s="18">
        <f>IF(B717="X",0,(IF(C715=6,B715,0)+IF(C716=6,B716,0)))</f>
        <v>6</v>
      </c>
      <c r="E730" s="27">
        <f t="shared" ref="E730:E736" si="53">C730*D730</f>
        <v>810</v>
      </c>
      <c r="F730" s="29"/>
    </row>
    <row r="731" spans="1:6" x14ac:dyDescent="0.3">
      <c r="A731" s="25" t="s">
        <v>2</v>
      </c>
      <c r="B731" s="26" t="s">
        <v>48</v>
      </c>
      <c r="C731" s="27">
        <f>'Contract Cost Sheet'!$C$24</f>
        <v>135</v>
      </c>
      <c r="D731" s="18">
        <f>IF(OR(E715&gt;0,F715&gt;0),E715+F715,0)</f>
        <v>0</v>
      </c>
      <c r="E731" s="27">
        <f t="shared" si="53"/>
        <v>0</v>
      </c>
      <c r="F731" s="29"/>
    </row>
    <row r="732" spans="1:6" x14ac:dyDescent="0.3">
      <c r="A732" s="25" t="s">
        <v>86</v>
      </c>
      <c r="B732" s="26" t="s">
        <v>87</v>
      </c>
      <c r="C732" s="27">
        <f>'Contract Cost Sheet'!$C$30</f>
        <v>4950</v>
      </c>
      <c r="D732" s="18">
        <f>E715</f>
        <v>0</v>
      </c>
      <c r="E732" s="27">
        <f t="shared" si="53"/>
        <v>0</v>
      </c>
      <c r="F732" s="29"/>
    </row>
    <row r="733" spans="1:6" x14ac:dyDescent="0.3">
      <c r="A733" s="25" t="s">
        <v>89</v>
      </c>
      <c r="B733" s="26" t="s">
        <v>88</v>
      </c>
      <c r="C733" s="27">
        <f>'Contract Cost Sheet'!$C$31</f>
        <v>5750</v>
      </c>
      <c r="D733" s="18">
        <f>F715</f>
        <v>0</v>
      </c>
      <c r="E733" s="27">
        <f t="shared" si="53"/>
        <v>0</v>
      </c>
      <c r="F733" s="29"/>
    </row>
    <row r="734" spans="1:6" x14ac:dyDescent="0.3">
      <c r="A734" s="25" t="s">
        <v>90</v>
      </c>
      <c r="B734" s="26" t="s">
        <v>81</v>
      </c>
      <c r="C734" s="27">
        <f>'Contract Cost Sheet'!$C$32</f>
        <v>245</v>
      </c>
      <c r="D734" s="18">
        <f>IF(AND(H715=0,OR(E715&gt;0,F715&gt;0)),B717,0)</f>
        <v>0</v>
      </c>
      <c r="E734" s="27">
        <f t="shared" si="53"/>
        <v>0</v>
      </c>
      <c r="F734" s="29"/>
    </row>
    <row r="735" spans="1:6" x14ac:dyDescent="0.3">
      <c r="A735" s="25" t="s">
        <v>91</v>
      </c>
      <c r="B735" s="26" t="s">
        <v>92</v>
      </c>
      <c r="C735" s="27">
        <f>'Contract Cost Sheet'!$C$33</f>
        <v>9950</v>
      </c>
      <c r="D735" s="18">
        <f>H715</f>
        <v>0</v>
      </c>
      <c r="E735" s="27">
        <f t="shared" si="53"/>
        <v>0</v>
      </c>
      <c r="F735" s="29"/>
    </row>
    <row r="736" spans="1:6" x14ac:dyDescent="0.3">
      <c r="A736" s="25" t="s">
        <v>93</v>
      </c>
      <c r="B736" s="26" t="s">
        <v>94</v>
      </c>
      <c r="C736" s="27">
        <f>'Contract Cost Sheet'!$C$35</f>
        <v>245</v>
      </c>
      <c r="D736" s="18">
        <f>IF(H715=0,0,1)</f>
        <v>0</v>
      </c>
      <c r="E736" s="27">
        <f t="shared" si="53"/>
        <v>0</v>
      </c>
      <c r="F736" s="29"/>
    </row>
    <row r="737" spans="1:10" x14ac:dyDescent="0.3">
      <c r="A737" s="46" t="s">
        <v>95</v>
      </c>
      <c r="B737" s="47" t="s">
        <v>96</v>
      </c>
      <c r="C737" s="48">
        <f>'Contract Cost Sheet'!$C$36</f>
        <v>625</v>
      </c>
      <c r="D737" s="49">
        <f>IF(H715=0,0,1)</f>
        <v>0</v>
      </c>
      <c r="E737" s="48">
        <f>C737*D737</f>
        <v>0</v>
      </c>
      <c r="F737" s="50"/>
    </row>
    <row r="738" spans="1:10" ht="15" thickBot="1" x14ac:dyDescent="0.35">
      <c r="A738" s="30"/>
      <c r="B738" s="31"/>
      <c r="C738" s="31"/>
      <c r="D738" s="31" t="s">
        <v>0</v>
      </c>
      <c r="E738" s="32">
        <f>SUM(E719:E737)</f>
        <v>37480</v>
      </c>
      <c r="F738" s="33"/>
    </row>
    <row r="739" spans="1:10" x14ac:dyDescent="0.3">
      <c r="A739" s="3"/>
    </row>
    <row r="740" spans="1:10" x14ac:dyDescent="0.3">
      <c r="A740" s="3" t="s">
        <v>8</v>
      </c>
    </row>
    <row r="741" spans="1:10" x14ac:dyDescent="0.3">
      <c r="A741" s="16" t="s">
        <v>113</v>
      </c>
      <c r="B741" s="5" t="s">
        <v>51</v>
      </c>
      <c r="C741" s="5" t="s">
        <v>6</v>
      </c>
      <c r="D741" s="62" t="s">
        <v>103</v>
      </c>
      <c r="E741" s="5" t="s">
        <v>97</v>
      </c>
      <c r="F741" s="54" t="s">
        <v>98</v>
      </c>
      <c r="G741" s="43" t="s">
        <v>100</v>
      </c>
      <c r="H741" s="5" t="s">
        <v>101</v>
      </c>
    </row>
    <row r="742" spans="1:10" x14ac:dyDescent="0.3">
      <c r="A742" s="7" t="s">
        <v>75</v>
      </c>
      <c r="B742" s="15">
        <v>4</v>
      </c>
      <c r="C742" s="15">
        <v>6</v>
      </c>
      <c r="D742" s="59" t="s">
        <v>106</v>
      </c>
      <c r="E742" s="61">
        <f>IF(D742="Arc Unit",IF(OR(B744="X",B744=1,B744=2),1,0),IF(H742=1,1,0))</f>
        <v>0</v>
      </c>
      <c r="F742" s="61">
        <f>IF(D742="Cards", 0, IF(OR(B744="X",B744=0,B744=1,B744=2),0,1))</f>
        <v>1</v>
      </c>
      <c r="G742" s="55" t="s">
        <v>102</v>
      </c>
      <c r="H742" s="18">
        <f>IF(G742="No", 0, 1)</f>
        <v>0</v>
      </c>
      <c r="I742" s="12">
        <f>E765</f>
        <v>39345</v>
      </c>
    </row>
    <row r="743" spans="1:10" x14ac:dyDescent="0.3">
      <c r="A743" s="7" t="s">
        <v>76</v>
      </c>
      <c r="B743" s="15">
        <v>2</v>
      </c>
      <c r="C743" s="15">
        <v>6</v>
      </c>
      <c r="D743" s="6"/>
      <c r="E743" s="42"/>
      <c r="F743" s="42"/>
      <c r="G743" s="44"/>
      <c r="H743" s="10"/>
      <c r="I743" s="52"/>
      <c r="J743" s="53"/>
    </row>
    <row r="744" spans="1:10" x14ac:dyDescent="0.3">
      <c r="A744" s="7" t="s">
        <v>3</v>
      </c>
      <c r="B744" s="56">
        <f>IF(H742=1,"X",SUM(B742:B743))</f>
        <v>6</v>
      </c>
      <c r="J744">
        <f>B744</f>
        <v>6</v>
      </c>
    </row>
    <row r="745" spans="1:10" ht="15" thickBot="1" x14ac:dyDescent="0.35">
      <c r="A745" s="3"/>
    </row>
    <row r="746" spans="1:10" x14ac:dyDescent="0.3">
      <c r="A746" s="20" t="s">
        <v>58</v>
      </c>
      <c r="B746" s="21" t="s">
        <v>37</v>
      </c>
      <c r="C746" s="22">
        <f>'Contract Cost Sheet'!$C$2</f>
        <v>3000</v>
      </c>
      <c r="D746" s="23">
        <f>IF(OR(E742=1,F742=1),0,IF(OR(B744="X",B744&lt;=4),0,1))</f>
        <v>0</v>
      </c>
      <c r="E746" s="22">
        <f>C746*D746</f>
        <v>0</v>
      </c>
      <c r="F746" s="24"/>
    </row>
    <row r="747" spans="1:10" x14ac:dyDescent="0.3">
      <c r="A747" s="25" t="s">
        <v>59</v>
      </c>
      <c r="B747" s="26" t="s">
        <v>38</v>
      </c>
      <c r="C747" s="27">
        <f>'Contract Cost Sheet'!$C$3</f>
        <v>2250</v>
      </c>
      <c r="D747" s="18">
        <f>IF(OR(E742=1,F742=1),0,IF(OR(B744="X",B744&lt;=2,B744&gt;4),0,1))</f>
        <v>0</v>
      </c>
      <c r="E747" s="27">
        <f t="shared" ref="E747:E751" si="54">C747*D747</f>
        <v>0</v>
      </c>
      <c r="F747" s="29"/>
    </row>
    <row r="748" spans="1:10" x14ac:dyDescent="0.3">
      <c r="A748" s="25" t="s">
        <v>60</v>
      </c>
      <c r="B748" s="26" t="s">
        <v>39</v>
      </c>
      <c r="C748" s="27">
        <f>'Contract Cost Sheet'!$C$4</f>
        <v>1550</v>
      </c>
      <c r="D748" s="18">
        <f>IF(OR(E742=1,F742=1),0,IF(OR(B744="X",B744&gt;2,B744=0),0,1))</f>
        <v>0</v>
      </c>
      <c r="E748" s="27">
        <f t="shared" si="54"/>
        <v>0</v>
      </c>
      <c r="F748" s="29"/>
    </row>
    <row r="749" spans="1:10" x14ac:dyDescent="0.3">
      <c r="A749" s="25" t="s">
        <v>61</v>
      </c>
      <c r="B749" s="26" t="s">
        <v>40</v>
      </c>
      <c r="C749" s="27">
        <f>'Contract Cost Sheet'!$C$5</f>
        <v>415</v>
      </c>
      <c r="D749" s="18">
        <f>IF(OR(E742&gt;=1,F742&gt;=1),0,B744)</f>
        <v>0</v>
      </c>
      <c r="E749" s="27">
        <f t="shared" si="54"/>
        <v>0</v>
      </c>
      <c r="F749" s="29"/>
    </row>
    <row r="750" spans="1:10" x14ac:dyDescent="0.3">
      <c r="A750" s="25" t="s">
        <v>62</v>
      </c>
      <c r="B750" s="26" t="s">
        <v>41</v>
      </c>
      <c r="C750" s="27">
        <f>'Contract Cost Sheet'!$C$6</f>
        <v>4850</v>
      </c>
      <c r="D750" s="18">
        <f>IF(B744="X",0,B743)</f>
        <v>2</v>
      </c>
      <c r="E750" s="27">
        <f t="shared" si="54"/>
        <v>9700</v>
      </c>
      <c r="F750" s="29"/>
    </row>
    <row r="751" spans="1:10" x14ac:dyDescent="0.3">
      <c r="A751" s="25" t="s">
        <v>63</v>
      </c>
      <c r="B751" s="26" t="s">
        <v>42</v>
      </c>
      <c r="C751" s="27">
        <f>'Contract Cost Sheet'!$C$7</f>
        <v>4450</v>
      </c>
      <c r="D751" s="18">
        <f>IF(B744="X",0,B742)</f>
        <v>4</v>
      </c>
      <c r="E751" s="27">
        <f t="shared" si="54"/>
        <v>17800</v>
      </c>
      <c r="F751" s="29"/>
    </row>
    <row r="752" spans="1:10" x14ac:dyDescent="0.3">
      <c r="A752" s="25" t="s">
        <v>64</v>
      </c>
      <c r="B752" s="26" t="s">
        <v>43</v>
      </c>
      <c r="C752" s="27">
        <f>'Contract Cost Sheet'!$C$9</f>
        <v>215</v>
      </c>
      <c r="D752" s="18">
        <f>IF(B744="X",0,B744)</f>
        <v>6</v>
      </c>
      <c r="E752" s="27">
        <f>C752*D752</f>
        <v>1290</v>
      </c>
      <c r="F752" s="29"/>
    </row>
    <row r="753" spans="1:6" x14ac:dyDescent="0.3">
      <c r="A753" s="25" t="s">
        <v>65</v>
      </c>
      <c r="B753" s="26" t="s">
        <v>52</v>
      </c>
      <c r="C753" s="27">
        <f>'Contract Cost Sheet'!$C$10</f>
        <v>190</v>
      </c>
      <c r="D753" s="18">
        <f>IF(B744="X",0,B744)</f>
        <v>6</v>
      </c>
      <c r="E753" s="27">
        <f>C753*D753</f>
        <v>1140</v>
      </c>
      <c r="F753" s="29"/>
    </row>
    <row r="754" spans="1:6" x14ac:dyDescent="0.3">
      <c r="A754" s="25" t="s">
        <v>66</v>
      </c>
      <c r="B754" s="26" t="s">
        <v>44</v>
      </c>
      <c r="C754" s="27">
        <f>'Contract Cost Sheet'!$C$11</f>
        <v>365</v>
      </c>
      <c r="D754" s="18">
        <f>IF(B744="X",0,(IF(C742=80,B742,0)+IF(C743=80,B743,0)))</f>
        <v>0</v>
      </c>
      <c r="E754" s="27">
        <f>C754*D754</f>
        <v>0</v>
      </c>
      <c r="F754" s="29"/>
    </row>
    <row r="755" spans="1:6" x14ac:dyDescent="0.3">
      <c r="A755" s="25" t="s">
        <v>67</v>
      </c>
      <c r="B755" s="26" t="s">
        <v>45</v>
      </c>
      <c r="C755" s="27">
        <f>'Contract Cost Sheet'!$C$12</f>
        <v>1250</v>
      </c>
      <c r="D755" s="18">
        <f>IF(B744="X",0,IF(B744&gt;=1,1,0))</f>
        <v>1</v>
      </c>
      <c r="E755" s="27">
        <f>C755*D755</f>
        <v>1250</v>
      </c>
      <c r="F755" s="29"/>
    </row>
    <row r="756" spans="1:6" x14ac:dyDescent="0.3">
      <c r="A756" s="25" t="s">
        <v>1</v>
      </c>
      <c r="B756" s="26" t="s">
        <v>46</v>
      </c>
      <c r="C756" s="27">
        <f>'Contract Cost Sheet'!$C$19</f>
        <v>165</v>
      </c>
      <c r="D756" s="18">
        <f>IF(B744="X",0,(IF(C742=20,B742,0)+IF(C743=20,B743,0)))</f>
        <v>0</v>
      </c>
      <c r="E756" s="27">
        <f>C756*D756</f>
        <v>0</v>
      </c>
      <c r="F756" s="29"/>
    </row>
    <row r="757" spans="1:6" x14ac:dyDescent="0.3">
      <c r="A757" s="25" t="s">
        <v>68</v>
      </c>
      <c r="B757" s="26" t="s">
        <v>47</v>
      </c>
      <c r="C757" s="27">
        <f>'Contract Cost Sheet'!$C$20</f>
        <v>135</v>
      </c>
      <c r="D757" s="18">
        <f>IF(B744="X",0,(IF(C742=6,B742,0)+IF(C743=6,B743,0)))</f>
        <v>6</v>
      </c>
      <c r="E757" s="27">
        <f t="shared" ref="E757:E763" si="55">C757*D757</f>
        <v>810</v>
      </c>
      <c r="F757" s="29"/>
    </row>
    <row r="758" spans="1:6" x14ac:dyDescent="0.3">
      <c r="A758" s="25" t="s">
        <v>2</v>
      </c>
      <c r="B758" s="26" t="s">
        <v>48</v>
      </c>
      <c r="C758" s="27">
        <f>'Contract Cost Sheet'!$C$24</f>
        <v>135</v>
      </c>
      <c r="D758" s="18">
        <f>IF(OR(E742&gt;0,F742&gt;0),E742+F742,0)</f>
        <v>1</v>
      </c>
      <c r="E758" s="27">
        <f t="shared" si="55"/>
        <v>135</v>
      </c>
      <c r="F758" s="29"/>
    </row>
    <row r="759" spans="1:6" x14ac:dyDescent="0.3">
      <c r="A759" s="25" t="s">
        <v>86</v>
      </c>
      <c r="B759" s="26" t="s">
        <v>87</v>
      </c>
      <c r="C759" s="27">
        <f>'Contract Cost Sheet'!$C$30</f>
        <v>4950</v>
      </c>
      <c r="D759" s="18">
        <f>E742</f>
        <v>0</v>
      </c>
      <c r="E759" s="27">
        <f t="shared" si="55"/>
        <v>0</v>
      </c>
      <c r="F759" s="29"/>
    </row>
    <row r="760" spans="1:6" x14ac:dyDescent="0.3">
      <c r="A760" s="25" t="s">
        <v>89</v>
      </c>
      <c r="B760" s="26" t="s">
        <v>88</v>
      </c>
      <c r="C760" s="27">
        <f>'Contract Cost Sheet'!$C$31</f>
        <v>5750</v>
      </c>
      <c r="D760" s="18">
        <f>F742</f>
        <v>1</v>
      </c>
      <c r="E760" s="27">
        <f t="shared" si="55"/>
        <v>5750</v>
      </c>
      <c r="F760" s="29"/>
    </row>
    <row r="761" spans="1:6" x14ac:dyDescent="0.3">
      <c r="A761" s="25" t="s">
        <v>90</v>
      </c>
      <c r="B761" s="26" t="s">
        <v>81</v>
      </c>
      <c r="C761" s="27">
        <f>'Contract Cost Sheet'!$C$32</f>
        <v>245</v>
      </c>
      <c r="D761" s="18">
        <f>IF(AND(H742=0,OR(E742&gt;0,F742&gt;0)),B744,0)</f>
        <v>6</v>
      </c>
      <c r="E761" s="27">
        <f t="shared" si="55"/>
        <v>1470</v>
      </c>
      <c r="F761" s="29"/>
    </row>
    <row r="762" spans="1:6" x14ac:dyDescent="0.3">
      <c r="A762" s="25" t="s">
        <v>91</v>
      </c>
      <c r="B762" s="26" t="s">
        <v>92</v>
      </c>
      <c r="C762" s="27">
        <f>'Contract Cost Sheet'!$C$33</f>
        <v>9950</v>
      </c>
      <c r="D762" s="18">
        <f>H742</f>
        <v>0</v>
      </c>
      <c r="E762" s="27">
        <f t="shared" si="55"/>
        <v>0</v>
      </c>
      <c r="F762" s="29"/>
    </row>
    <row r="763" spans="1:6" x14ac:dyDescent="0.3">
      <c r="A763" s="25" t="s">
        <v>93</v>
      </c>
      <c r="B763" s="26" t="s">
        <v>94</v>
      </c>
      <c r="C763" s="27">
        <f>'Contract Cost Sheet'!$C$35</f>
        <v>245</v>
      </c>
      <c r="D763" s="18">
        <f>IF(H742=0,0,1)</f>
        <v>0</v>
      </c>
      <c r="E763" s="27">
        <f t="shared" si="55"/>
        <v>0</v>
      </c>
      <c r="F763" s="29"/>
    </row>
    <row r="764" spans="1:6" x14ac:dyDescent="0.3">
      <c r="A764" s="46" t="s">
        <v>95</v>
      </c>
      <c r="B764" s="47" t="s">
        <v>96</v>
      </c>
      <c r="C764" s="48">
        <f>'Contract Cost Sheet'!$C$36</f>
        <v>625</v>
      </c>
      <c r="D764" s="49">
        <f>IF(H742=0,0,1)</f>
        <v>0</v>
      </c>
      <c r="E764" s="48">
        <f>C764*D764</f>
        <v>0</v>
      </c>
      <c r="F764" s="50"/>
    </row>
    <row r="765" spans="1:6" ht="15" thickBot="1" x14ac:dyDescent="0.35">
      <c r="A765" s="30"/>
      <c r="B765" s="31"/>
      <c r="C765" s="31"/>
      <c r="D765" s="31" t="s">
        <v>0</v>
      </c>
      <c r="E765" s="32">
        <f>SUM(E746:E764)</f>
        <v>39345</v>
      </c>
      <c r="F765" s="33"/>
    </row>
    <row r="766" spans="1:6" x14ac:dyDescent="0.3">
      <c r="E766" s="12"/>
      <c r="F766" s="12"/>
    </row>
    <row r="850" spans="1:1" x14ac:dyDescent="0.3">
      <c r="A850" s="3"/>
    </row>
  </sheetData>
  <sheetProtection algorithmName="SHA-512" hashValue="wLyokNA5htrzURiVuw9FA5YQCQ7S3FNR6Wkd9Mx9z6ATeIaNVwzhbueOzC6IT4NFwbSQY39HMvaMiaETl1KhQQ==" saltValue="JiJafR+Emik59xefim56HA==" spinCount="100000" sheet="1" objects="1" scenarios="1"/>
  <protectedRanges>
    <protectedRange algorithmName="SHA-512" hashValue="6tzcaH47bJuaBnlF/kwLCuKUfglw4wdcdyPqcypKk05hc5xbzzLnaMdeELbvv+IJS49GYJQGZVZzxU8dn2ObRg==" saltValue="pJJXtbOFjiSghMCn8LPOoA==" spinCount="100000" sqref="E6:F7 E305:F306 E550:F551" name="Range1_2"/>
    <protectedRange algorithmName="SHA-512" hashValue="6tzcaH47bJuaBnlF/kwLCuKUfglw4wdcdyPqcypKk05hc5xbzzLnaMdeELbvv+IJS49GYJQGZVZzxU8dn2ObRg==" saltValue="pJJXtbOFjiSghMCn8LPOoA==" spinCount="100000" sqref="G6 H6:H7 G305 H305:H306 G550 H550:H551" name="Range1_4"/>
  </protectedRanges>
  <mergeCells count="11">
    <mergeCell ref="G550:H551"/>
    <mergeCell ref="D2:D4"/>
    <mergeCell ref="A5:H5"/>
    <mergeCell ref="F4:G4"/>
    <mergeCell ref="A304:H304"/>
    <mergeCell ref="A549:H549"/>
    <mergeCell ref="E6:F7"/>
    <mergeCell ref="G6:H7"/>
    <mergeCell ref="E305:F306"/>
    <mergeCell ref="G305:H306"/>
    <mergeCell ref="E550:F551"/>
  </mergeCells>
  <dataValidations disablePrompts="1" count="3">
    <dataValidation type="list" allowBlank="1" showInputMessage="1" showErrorMessage="1" sqref="D9 D225 D36 D63 D90 D117 D144 D171 D198 D252 D279 D308 D524 D335 D362 D389 D416 D443 D470 D497 D553 D580 D607 D634 D661 D688 D715 D742" xr:uid="{FCE65F3B-2B6A-4A2A-B742-D4A8618EAA29}">
      <formula1>"Cards, Arc Unit"</formula1>
    </dataValidation>
    <dataValidation type="list" allowBlank="1" showInputMessage="1" showErrorMessage="1" sqref="C9:C10 C225:C226 C36:C37 C63:C64 C90:C91 C117:C118 C144:C145 C171:C172 C198:C199 C252:C253 C279:C280 C308:C309 C524:C525 C335:C336 C362:C363 C389:C390 C416:C417 C443:C444 C470:C471 C497:C498 C553:C554 C580:C581 C607:C608 C634:C635 C661:C662 C688:C689 C715:C716 C742:C743" xr:uid="{A0FA1D1A-7D59-4115-ACE7-A2C45CCFD571}">
      <formula1>"6, 20, 80"</formula1>
    </dataValidation>
    <dataValidation type="list" allowBlank="1" showInputMessage="1" showErrorMessage="1" sqref="G9 G225 G36 G63 G90 G117 G144 G171 G198 G252 G279 G308 G524 G335 G362 G389 G416 G443 G470 G497 G553 G580 G607 G634 G661 G688 G715 G742" xr:uid="{42685988-6083-488B-9BE1-DDDE087A4AD2}">
      <formula1>"No, Yes"</formula1>
    </dataValidation>
  </dataValidations>
  <pageMargins left="0.7" right="0.7" top="0.75" bottom="0.75" header="0.3" footer="0.3"/>
  <pageSetup orientation="landscape" r:id="rId1"/>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36"/>
  <sheetViews>
    <sheetView workbookViewId="0">
      <selection activeCell="E35" sqref="E35"/>
    </sheetView>
  </sheetViews>
  <sheetFormatPr defaultRowHeight="14.4" x14ac:dyDescent="0.3"/>
  <cols>
    <col min="2" max="2" width="29.6640625" style="1" bestFit="1" customWidth="1"/>
    <col min="3" max="3" width="14.88671875" customWidth="1"/>
  </cols>
  <sheetData>
    <row r="1" spans="1:3" ht="16.2" thickBot="1" x14ac:dyDescent="0.35">
      <c r="A1" s="35" t="s">
        <v>57</v>
      </c>
      <c r="B1" s="34" t="s">
        <v>56</v>
      </c>
      <c r="C1" s="35" t="s">
        <v>55</v>
      </c>
    </row>
    <row r="2" spans="1:3" ht="15" thickBot="1" x14ac:dyDescent="0.35">
      <c r="A2" s="37">
        <v>1</v>
      </c>
      <c r="B2" s="36" t="s">
        <v>10</v>
      </c>
      <c r="C2" s="38">
        <v>3000</v>
      </c>
    </row>
    <row r="3" spans="1:3" ht="15" thickBot="1" x14ac:dyDescent="0.35">
      <c r="A3" s="37">
        <v>2</v>
      </c>
      <c r="B3" s="11" t="s">
        <v>11</v>
      </c>
      <c r="C3" s="39">
        <v>2250</v>
      </c>
    </row>
    <row r="4" spans="1:3" ht="15" thickBot="1" x14ac:dyDescent="0.35">
      <c r="A4" s="37">
        <v>3</v>
      </c>
      <c r="B4" s="11" t="s">
        <v>12</v>
      </c>
      <c r="C4" s="39">
        <v>1550</v>
      </c>
    </row>
    <row r="5" spans="1:3" ht="15" thickBot="1" x14ac:dyDescent="0.35">
      <c r="A5" s="37">
        <v>4</v>
      </c>
      <c r="B5" s="11" t="s">
        <v>13</v>
      </c>
      <c r="C5" s="39">
        <v>415</v>
      </c>
    </row>
    <row r="6" spans="1:3" ht="15" thickBot="1" x14ac:dyDescent="0.35">
      <c r="A6" s="37">
        <v>5</v>
      </c>
      <c r="B6" s="11" t="s">
        <v>14</v>
      </c>
      <c r="C6" s="39">
        <v>4850</v>
      </c>
    </row>
    <row r="7" spans="1:3" ht="15" thickBot="1" x14ac:dyDescent="0.35">
      <c r="A7" s="37">
        <v>6</v>
      </c>
      <c r="B7" s="11" t="s">
        <v>15</v>
      </c>
      <c r="C7" s="39">
        <v>4450</v>
      </c>
    </row>
    <row r="8" spans="1:3" ht="15" thickBot="1" x14ac:dyDescent="0.35">
      <c r="A8" s="37">
        <v>7</v>
      </c>
      <c r="B8" s="11" t="s">
        <v>16</v>
      </c>
      <c r="C8" s="39">
        <v>5850</v>
      </c>
    </row>
    <row r="9" spans="1:3" ht="15" thickBot="1" x14ac:dyDescent="0.35">
      <c r="A9" s="37">
        <v>8</v>
      </c>
      <c r="B9" s="11" t="s">
        <v>17</v>
      </c>
      <c r="C9" s="39">
        <v>215</v>
      </c>
    </row>
    <row r="10" spans="1:3" ht="15" thickBot="1" x14ac:dyDescent="0.35">
      <c r="A10" s="37">
        <v>9</v>
      </c>
      <c r="B10" s="11" t="s">
        <v>18</v>
      </c>
      <c r="C10" s="39">
        <v>190</v>
      </c>
    </row>
    <row r="11" spans="1:3" ht="15" thickBot="1" x14ac:dyDescent="0.35">
      <c r="A11" s="37">
        <v>10</v>
      </c>
      <c r="B11" s="11" t="s">
        <v>19</v>
      </c>
      <c r="C11" s="39">
        <v>365</v>
      </c>
    </row>
    <row r="12" spans="1:3" ht="15" thickBot="1" x14ac:dyDescent="0.35">
      <c r="A12" s="37">
        <v>11</v>
      </c>
      <c r="B12" s="11" t="s">
        <v>20</v>
      </c>
      <c r="C12" s="39">
        <v>1250</v>
      </c>
    </row>
    <row r="13" spans="1:3" ht="15" thickBot="1" x14ac:dyDescent="0.35">
      <c r="A13" s="37">
        <v>12</v>
      </c>
      <c r="B13" s="11" t="s">
        <v>21</v>
      </c>
      <c r="C13" s="39">
        <v>295</v>
      </c>
    </row>
    <row r="14" spans="1:3" ht="15" thickBot="1" x14ac:dyDescent="0.35">
      <c r="A14" s="37">
        <v>13</v>
      </c>
      <c r="B14" s="11" t="s">
        <v>22</v>
      </c>
      <c r="C14" s="39">
        <v>435</v>
      </c>
    </row>
    <row r="15" spans="1:3" ht="15" thickBot="1" x14ac:dyDescent="0.35">
      <c r="A15" s="37">
        <v>14</v>
      </c>
      <c r="B15" s="11" t="s">
        <v>23</v>
      </c>
      <c r="C15" s="39">
        <v>275</v>
      </c>
    </row>
    <row r="16" spans="1:3" ht="15" thickBot="1" x14ac:dyDescent="0.35">
      <c r="A16" s="37">
        <v>15</v>
      </c>
      <c r="B16" s="11" t="s">
        <v>24</v>
      </c>
      <c r="C16" s="39">
        <v>300</v>
      </c>
    </row>
    <row r="17" spans="1:3" ht="15" thickBot="1" x14ac:dyDescent="0.35">
      <c r="A17" s="37">
        <v>16</v>
      </c>
      <c r="B17" s="11" t="s">
        <v>25</v>
      </c>
      <c r="C17" s="39">
        <v>505</v>
      </c>
    </row>
    <row r="18" spans="1:3" ht="15" thickBot="1" x14ac:dyDescent="0.35">
      <c r="A18" s="37">
        <v>17</v>
      </c>
      <c r="B18" s="11" t="s">
        <v>26</v>
      </c>
      <c r="C18" s="39">
        <v>485</v>
      </c>
    </row>
    <row r="19" spans="1:3" ht="15" thickBot="1" x14ac:dyDescent="0.35">
      <c r="A19" s="37">
        <v>18</v>
      </c>
      <c r="B19" s="11" t="s">
        <v>27</v>
      </c>
      <c r="C19" s="39">
        <v>165</v>
      </c>
    </row>
    <row r="20" spans="1:3" ht="15" thickBot="1" x14ac:dyDescent="0.35">
      <c r="A20" s="37">
        <v>19</v>
      </c>
      <c r="B20" s="11" t="s">
        <v>28</v>
      </c>
      <c r="C20" s="39">
        <v>135</v>
      </c>
    </row>
    <row r="21" spans="1:3" ht="15" thickBot="1" x14ac:dyDescent="0.35">
      <c r="A21" s="37">
        <v>20</v>
      </c>
      <c r="B21" s="11" t="s">
        <v>29</v>
      </c>
      <c r="C21" s="39">
        <v>4500</v>
      </c>
    </row>
    <row r="22" spans="1:3" ht="15" thickBot="1" x14ac:dyDescent="0.35">
      <c r="A22" s="37">
        <v>21</v>
      </c>
      <c r="B22" s="11" t="s">
        <v>30</v>
      </c>
      <c r="C22" s="39">
        <v>3050</v>
      </c>
    </row>
    <row r="23" spans="1:3" ht="15" thickBot="1" x14ac:dyDescent="0.35">
      <c r="A23" s="37">
        <v>22</v>
      </c>
      <c r="B23" s="11" t="s">
        <v>31</v>
      </c>
      <c r="C23" s="39">
        <v>215</v>
      </c>
    </row>
    <row r="24" spans="1:3" ht="15" thickBot="1" x14ac:dyDescent="0.35">
      <c r="A24" s="37">
        <v>23</v>
      </c>
      <c r="B24" s="11" t="s">
        <v>32</v>
      </c>
      <c r="C24" s="39">
        <v>135</v>
      </c>
    </row>
    <row r="25" spans="1:3" ht="15" thickBot="1" x14ac:dyDescent="0.35">
      <c r="A25" s="37">
        <v>24</v>
      </c>
      <c r="B25" s="11" t="s">
        <v>33</v>
      </c>
      <c r="C25" s="39">
        <v>225</v>
      </c>
    </row>
    <row r="26" spans="1:3" ht="15" thickBot="1" x14ac:dyDescent="0.35">
      <c r="A26" s="37">
        <v>25</v>
      </c>
      <c r="B26" s="11" t="s">
        <v>34</v>
      </c>
      <c r="C26" s="39">
        <v>285</v>
      </c>
    </row>
    <row r="27" spans="1:3" ht="15" thickBot="1" x14ac:dyDescent="0.35">
      <c r="A27" s="37">
        <v>26</v>
      </c>
      <c r="B27" s="11" t="s">
        <v>35</v>
      </c>
      <c r="C27" s="39">
        <v>445</v>
      </c>
    </row>
    <row r="28" spans="1:3" ht="15" thickBot="1" x14ac:dyDescent="0.35">
      <c r="A28" s="37">
        <v>27</v>
      </c>
      <c r="B28" s="11" t="s">
        <v>36</v>
      </c>
      <c r="C28" s="39">
        <v>585</v>
      </c>
    </row>
    <row r="29" spans="1:3" ht="15" thickBot="1" x14ac:dyDescent="0.35">
      <c r="A29" s="37">
        <v>28</v>
      </c>
      <c r="B29" s="11" t="s">
        <v>78</v>
      </c>
      <c r="C29" s="39">
        <v>4550</v>
      </c>
    </row>
    <row r="30" spans="1:3" ht="15" thickBot="1" x14ac:dyDescent="0.35">
      <c r="A30" s="37">
        <v>29</v>
      </c>
      <c r="B30" s="11" t="s">
        <v>79</v>
      </c>
      <c r="C30" s="39">
        <v>4950</v>
      </c>
    </row>
    <row r="31" spans="1:3" ht="15" thickBot="1" x14ac:dyDescent="0.35">
      <c r="A31" s="37">
        <v>30</v>
      </c>
      <c r="B31" s="11" t="s">
        <v>80</v>
      </c>
      <c r="C31" s="39">
        <v>5750</v>
      </c>
    </row>
    <row r="32" spans="1:3" ht="15" thickBot="1" x14ac:dyDescent="0.35">
      <c r="A32" s="37">
        <v>31</v>
      </c>
      <c r="B32" s="11" t="s">
        <v>81</v>
      </c>
      <c r="C32" s="39">
        <v>245</v>
      </c>
    </row>
    <row r="33" spans="1:3" ht="15" thickBot="1" x14ac:dyDescent="0.35">
      <c r="A33" s="37">
        <v>32</v>
      </c>
      <c r="B33" s="11" t="s">
        <v>82</v>
      </c>
      <c r="C33" s="39">
        <v>9950</v>
      </c>
    </row>
    <row r="34" spans="1:3" ht="15" thickBot="1" x14ac:dyDescent="0.35">
      <c r="A34" s="37">
        <v>33</v>
      </c>
      <c r="B34" s="11" t="s">
        <v>83</v>
      </c>
      <c r="C34" s="39">
        <v>245</v>
      </c>
    </row>
    <row r="35" spans="1:3" ht="15" thickBot="1" x14ac:dyDescent="0.35">
      <c r="A35" s="37">
        <v>34</v>
      </c>
      <c r="B35" s="11" t="s">
        <v>84</v>
      </c>
      <c r="C35" s="39">
        <v>245</v>
      </c>
    </row>
    <row r="36" spans="1:3" ht="15" thickBot="1" x14ac:dyDescent="0.35">
      <c r="A36" s="37">
        <v>35</v>
      </c>
      <c r="B36" s="11" t="s">
        <v>85</v>
      </c>
      <c r="C36" s="39">
        <v>625</v>
      </c>
    </row>
  </sheetData>
  <sheetProtection algorithmName="SHA-512" hashValue="PP31lzOhXbS3XGOu3UQX2OgcTn4X2JurQnTptPEMsSqJWR60fC0VkyF85wTFUCrk16mgrrj+GVPlwZ/oZl8wTA==" saltValue="t9ZhntuNHW3ORVpQeTHHnw==" spinCount="100000" sheet="1" objects="1" scenarios="1"/>
  <pageMargins left="0.7" right="0.7" top="0.75" bottom="0.75" header="0.3" footer="0.3"/>
  <pageSetup orientation="portrait"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563C3CA4B6870478472A77B952ADD5A" ma:contentTypeVersion="8" ma:contentTypeDescription="Create a new document." ma:contentTypeScope="" ma:versionID="0d65547c8fa27115598ef3c7ede09519">
  <xsd:schema xmlns:xsd="http://www.w3.org/2001/XMLSchema" xmlns:xs="http://www.w3.org/2001/XMLSchema" xmlns:p="http://schemas.microsoft.com/office/2006/metadata/properties" xmlns:ns3="4afff0aa-4255-4a95-925c-32f7d2fa7cc0" targetNamespace="http://schemas.microsoft.com/office/2006/metadata/properties" ma:root="true" ma:fieldsID="b0f01eb7ad30e502663a6a300d8ee2a0" ns3:_="">
    <xsd:import namespace="4afff0aa-4255-4a95-925c-32f7d2fa7cc0"/>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afff0aa-4255-4a95-925c-32f7d2fa7cc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142248B-C5E6-486F-BC29-442111B403B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afff0aa-4255-4a95-925c-32f7d2fa7c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F4493BC-D0F5-434B-8692-00CB5981DCBA}">
  <ds:schemaRefs>
    <ds:schemaRef ds:uri="http://schemas.microsoft.com/sharepoint/v3/contenttype/forms"/>
  </ds:schemaRefs>
</ds:datastoreItem>
</file>

<file path=customXml/itemProps3.xml><?xml version="1.0" encoding="utf-8"?>
<ds:datastoreItem xmlns:ds="http://schemas.openxmlformats.org/officeDocument/2006/customXml" ds:itemID="{60708C2C-3318-478A-9081-91B00A6FB202}">
  <ds:schemaRefs>
    <ds:schemaRef ds:uri="http://purl.org/dc/dcmitype/"/>
    <ds:schemaRef ds:uri="http://schemas.openxmlformats.org/package/2006/metadata/core-properties"/>
    <ds:schemaRef ds:uri="http://schemas.microsoft.com/office/2006/documentManagement/types"/>
    <ds:schemaRef ds:uri="http://purl.org/dc/elements/1.1/"/>
    <ds:schemaRef ds:uri="http://www.w3.org/XML/1998/namespace"/>
    <ds:schemaRef ds:uri="http://purl.org/dc/terms/"/>
    <ds:schemaRef ds:uri="http://schemas.microsoft.com/office/infopath/2007/PartnerControls"/>
    <ds:schemaRef ds:uri="4afff0aa-4255-4a95-925c-32f7d2fa7cc0"/>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Radar Information</vt:lpstr>
      <vt:lpstr>Filled Out Examples</vt:lpstr>
      <vt:lpstr>Contract Cost Sheet</vt:lpstr>
    </vt:vector>
  </TitlesOfParts>
  <Company>Commonwealth of Kentucky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ted.swansegar</dc:creator>
  <cp:lastModifiedBy>Goodwin, Jessica R (KYTC)</cp:lastModifiedBy>
  <cp:lastPrinted>2023-09-12T13:05:11Z</cp:lastPrinted>
  <dcterms:created xsi:type="dcterms:W3CDTF">2019-02-07T19:23:41Z</dcterms:created>
  <dcterms:modified xsi:type="dcterms:W3CDTF">2026-09-15T18:47:54Z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0x0101008563C3CA4B6870478472A77B952ADD5A</vt:lpwstr>
  </property>
  <property fmtid="{D5CDD505-2E9C-101B-9397-08002B2CF9AE}" pid="3" name="Folder_Number">
    <vt:lpwstr/>
  </property>
  <property fmtid="{D5CDD505-2E9C-101B-9397-08002B2CF9AE}" pid="4" name="Folder_Code">
    <vt:lpwstr/>
  </property>
  <property fmtid="{D5CDD505-2E9C-101B-9397-08002B2CF9AE}" pid="5" name="Folder_Name">
    <vt:lpwstr/>
  </property>
  <property fmtid="{D5CDD505-2E9C-101B-9397-08002B2CF9AE}" pid="6" name="Folder_Description">
    <vt:lpwstr/>
  </property>
  <property fmtid="{D5CDD505-2E9C-101B-9397-08002B2CF9AE}" pid="7" name="/Folder_Name/">
    <vt:lpwstr/>
  </property>
  <property fmtid="{D5CDD505-2E9C-101B-9397-08002B2CF9AE}" pid="8" name="/Folder_Description/">
    <vt:lpwstr/>
  </property>
  <property fmtid="{D5CDD505-2E9C-101B-9397-08002B2CF9AE}" pid="9" name="Folder_Version">
    <vt:lpwstr/>
  </property>
  <property fmtid="{D5CDD505-2E9C-101B-9397-08002B2CF9AE}" pid="10" name="Folder_VersionSeq">
    <vt:lpwstr/>
  </property>
  <property fmtid="{D5CDD505-2E9C-101B-9397-08002B2CF9AE}" pid="11" name="Folder_Manager">
    <vt:lpwstr/>
  </property>
  <property fmtid="{D5CDD505-2E9C-101B-9397-08002B2CF9AE}" pid="12" name="Folder_ManagerDesc">
    <vt:lpwstr/>
  </property>
  <property fmtid="{D5CDD505-2E9C-101B-9397-08002B2CF9AE}" pid="13" name="Folder_Storage">
    <vt:lpwstr/>
  </property>
  <property fmtid="{D5CDD505-2E9C-101B-9397-08002B2CF9AE}" pid="14" name="Folder_StorageDesc">
    <vt:lpwstr/>
  </property>
  <property fmtid="{D5CDD505-2E9C-101B-9397-08002B2CF9AE}" pid="15" name="Folder_Creator">
    <vt:lpwstr/>
  </property>
  <property fmtid="{D5CDD505-2E9C-101B-9397-08002B2CF9AE}" pid="16" name="Folder_CreatorDesc">
    <vt:lpwstr/>
  </property>
  <property fmtid="{D5CDD505-2E9C-101B-9397-08002B2CF9AE}" pid="17" name="Folder_CreateDate">
    <vt:lpwstr/>
  </property>
  <property fmtid="{D5CDD505-2E9C-101B-9397-08002B2CF9AE}" pid="18" name="Folder_Updater">
    <vt:lpwstr/>
  </property>
  <property fmtid="{D5CDD505-2E9C-101B-9397-08002B2CF9AE}" pid="19" name="Folder_UpdaterDesc">
    <vt:lpwstr/>
  </property>
  <property fmtid="{D5CDD505-2E9C-101B-9397-08002B2CF9AE}" pid="20" name="Folder_UpdateDate">
    <vt:lpwstr/>
  </property>
  <property fmtid="{D5CDD505-2E9C-101B-9397-08002B2CF9AE}" pid="21" name="Document_Number">
    <vt:lpwstr/>
  </property>
  <property fmtid="{D5CDD505-2E9C-101B-9397-08002B2CF9AE}" pid="22" name="Document_Name">
    <vt:lpwstr/>
  </property>
  <property fmtid="{D5CDD505-2E9C-101B-9397-08002B2CF9AE}" pid="23" name="Document_FileName">
    <vt:lpwstr/>
  </property>
  <property fmtid="{D5CDD505-2E9C-101B-9397-08002B2CF9AE}" pid="24" name="Document_Version">
    <vt:lpwstr/>
  </property>
  <property fmtid="{D5CDD505-2E9C-101B-9397-08002B2CF9AE}" pid="25" name="Document_VersionSeq">
    <vt:lpwstr/>
  </property>
  <property fmtid="{D5CDD505-2E9C-101B-9397-08002B2CF9AE}" pid="26" name="Document_Creator">
    <vt:lpwstr/>
  </property>
  <property fmtid="{D5CDD505-2E9C-101B-9397-08002B2CF9AE}" pid="27" name="Document_CreatorDesc">
    <vt:lpwstr/>
  </property>
  <property fmtid="{D5CDD505-2E9C-101B-9397-08002B2CF9AE}" pid="28" name="Document_CreateDate">
    <vt:lpwstr/>
  </property>
  <property fmtid="{D5CDD505-2E9C-101B-9397-08002B2CF9AE}" pid="29" name="Document_Updater">
    <vt:lpwstr/>
  </property>
  <property fmtid="{D5CDD505-2E9C-101B-9397-08002B2CF9AE}" pid="30" name="Document_UpdaterDesc">
    <vt:lpwstr/>
  </property>
  <property fmtid="{D5CDD505-2E9C-101B-9397-08002B2CF9AE}" pid="31" name="Document_UpdateDate">
    <vt:lpwstr/>
  </property>
  <property fmtid="{D5CDD505-2E9C-101B-9397-08002B2CF9AE}" pid="32" name="Document_Size">
    <vt:lpwstr/>
  </property>
  <property fmtid="{D5CDD505-2E9C-101B-9397-08002B2CF9AE}" pid="33" name="Document_Storage">
    <vt:lpwstr/>
  </property>
  <property fmtid="{D5CDD505-2E9C-101B-9397-08002B2CF9AE}" pid="34" name="Document_StorageDesc">
    <vt:lpwstr/>
  </property>
  <property fmtid="{D5CDD505-2E9C-101B-9397-08002B2CF9AE}" pid="35" name="Document_Department">
    <vt:lpwstr/>
  </property>
  <property fmtid="{D5CDD505-2E9C-101B-9397-08002B2CF9AE}" pid="36" name="Document_DepartmentDesc">
    <vt:lpwstr/>
  </property>
</Properties>
</file>